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45" windowWidth="15600" windowHeight="7590" activeTab="2"/>
  </bookViews>
  <sheets>
    <sheet name="ESSAI A" sheetId="1" r:id="rId1"/>
    <sheet name="ESSAI B" sheetId="2" r:id="rId2"/>
    <sheet name="MATIERE D'OEUVRE PROP RETENUE" sheetId="3" r:id="rId3"/>
    <sheet name="temps de fabrication" sheetId="4" r:id="rId4"/>
    <sheet name="coût indirect de production" sheetId="5" r:id="rId5"/>
    <sheet name="Coût direct de production" sheetId="6" r:id="rId6"/>
    <sheet name="Compte de résultats" sheetId="7" r:id="rId7"/>
    <sheet name="Feuil1" sheetId="8" r:id="rId8"/>
  </sheets>
  <definedNames/>
  <calcPr fullCalcOnLoad="1"/>
</workbook>
</file>

<file path=xl/comments7.xml><?xml version="1.0" encoding="utf-8"?>
<comments xmlns="http://schemas.openxmlformats.org/spreadsheetml/2006/main">
  <authors>
    <author>Fr?d?ric</author>
  </authors>
  <commentList>
    <comment ref="E6" authorId="0">
      <text>
        <r>
          <rPr>
            <b/>
            <sz val="9"/>
            <rFont val="Tahoma"/>
            <family val="2"/>
          </rPr>
          <t>707 " Ventes de marchandises " 
708 " Produits des activités annexes "
709 " Rabais, remises et ristournes accordés par l'entreprise "</t>
        </r>
      </text>
    </comment>
    <comment ref="E10" authorId="0">
      <text>
        <r>
          <rPr>
            <b/>
            <sz val="9"/>
            <rFont val="Tahoma"/>
            <family val="2"/>
          </rPr>
          <t xml:space="preserve">701 " Ventes de produits finis "
702 " Ventes de produits intermédiaires "
703 " Ventes de produits résiduels "
704 " Travaux "
705 " Etudes "
706 " Prestations de services </t>
        </r>
      </text>
    </comment>
    <comment ref="E17" authorId="0">
      <text>
        <r>
          <rPr>
            <b/>
            <sz val="9"/>
            <rFont val="Tahoma"/>
            <family val="2"/>
          </rPr>
          <t xml:space="preserve">Les subdivisions 
7133 " Variation des en-cours de production de biens ", 
7134 " Variation des en-cours de production de services " et 7135 " Variation des stocks de produits "
du compte 713 " Variation des stocks (en-cours de production, produits) " représentent la différence existant entre la valeur de la production stockée à la clôture de l'exercice et la valeur de la production stockée à la clôture de l'exercice précédent, compte non tenu des provisions pour dépréciation.  
Ces comptes de variation de stocks sont débités, pour les éléments qui les concernent, de la valeur de la production stockée initiale et crédités de la valeur de la production stockée finale. En conséquence, le solde du compte 71 " Production stockée (ou déstockage) " représente la variation globale de la valeur de la production stockée entre le début et la fin de l'exercice. Il peut être créditeur ou débiteur. 
</t>
        </r>
      </text>
    </comment>
    <comment ref="E18" authorId="0">
      <text>
        <r>
          <rPr>
            <b/>
            <sz val="9"/>
            <rFont val="Tahoma"/>
            <family val="2"/>
          </rPr>
          <t>Le compte 72 " Production immobilisée " enregistre le coût des travaux faits par l'entité pour elle-même.</t>
        </r>
      </text>
    </comment>
    <comment ref="E19" authorId="0">
      <text>
        <r>
          <rPr>
            <b/>
            <sz val="9"/>
            <rFont val="Tahoma"/>
            <family val="2"/>
          </rPr>
          <t xml:space="preserve">Le compte 74 " Subventions d'exploitation " est crédité du montant des subventions d'exploitation acquises à l'entité par le débit du compte de tiers ou de trésorerie intéressé.  </t>
        </r>
      </text>
    </comment>
    <comment ref="E20" authorId="0">
      <text>
        <r>
          <rPr>
            <b/>
            <sz val="9"/>
            <rFont val="Tahoma"/>
            <family val="2"/>
          </rPr>
          <t>Les comptes 781 " Reprises sur amortissements et provisions (à inscrire dans les produits d'exploitation) "
786 " Reprises sur provisions (à inscrire en produits financiers) "
787 " Reprises sur provisions (à inscrire en produits exceptionnels) " sont crédités du montant respectif des reprises sur amortissements et provisions par le débit des subdivisions des comptes d'amortissements et des provisions concernés.
Le compte 79 " Transferts de charges " enregistre les charges d'exploitation, financières et exceptionnelles à transférer soit à un compte de bilan, autre que les comptes d'immobilisations, soit à un autre compte de charges</t>
        </r>
      </text>
    </comment>
    <comment ref="E21" authorId="0">
      <text>
        <r>
          <rPr>
            <b/>
            <sz val="9"/>
            <rFont val="Tahoma"/>
            <family val="2"/>
          </rPr>
          <t xml:space="preserve">Les redevances acquises pour concessions, brevets, licences, marques, procédés, logiciels, droits et valeurs similaires sont comptabilisées au compte 751 " Redevances pour concessions, brevets, licences, marques, procédés, logiciels, droits et valeurs similaires ". 
Le compte 754 " Ristournes perçues des coopératives (provenant des excédents) " enregistre la quote-part des excédents répartis entre les associés coopérateurs au prorata des opérations traitées. Elle est comptabilisée à la date de la décision de l'assemblée générale des associés ayant statué sur la répartition du résultat.  
</t>
        </r>
      </text>
    </comment>
    <comment ref="E25" authorId="0">
      <text>
        <r>
          <rPr>
            <b/>
            <sz val="9"/>
            <rFont val="Tahoma"/>
            <family val="2"/>
          </rPr>
          <t>La classe 6 regroupe les comptes destinés à enregistrer, dans l'exercice, les charges par nature y compris celles concernant les exercices antérieurs qui se rapportent :  
à l'exploitation normale et courante de l'entité 
à sa gestion financière 
à ses opérations exceptionnelles 
à la participation des salariés aux résultats et aux impôts sur les bénéfices</t>
        </r>
      </text>
    </comment>
    <comment ref="E27" authorId="0">
      <text>
        <r>
          <rPr>
            <b/>
            <sz val="9"/>
            <rFont val="Tahoma"/>
            <family val="2"/>
          </rPr>
          <t xml:space="preserve">607 " Achats de marchandises " au prix d'achat, droits de douane inclus
6097 " Rabais, remises et ristournes obtenus sur achats de marchandises" 
 </t>
        </r>
      </text>
    </comment>
    <comment ref="E32" authorId="0">
      <text>
        <r>
          <rPr>
            <b/>
            <sz val="9"/>
            <rFont val="Tahoma"/>
            <family val="2"/>
          </rPr>
          <t>Le compte 603 " Variation des stocks " est réservé à l'enregistrement des variations de stocks d'approvisionnements et de marchandises. 
Les soldes des subdivisions 6031 " Variation des stocks de matières premières (et fournitures) ", 6032 " Variation des stocks des autres approvisionnements " et 6037 " Variation des stocks de marchandises " du compte 603 représentent la différence existant entre la valeur des stocks d'approvisionnements et de marchandises à la clôture de l'exercice et la valeur desdits stocks à la clôture de l'exercice précédent, c'est-à-dire la différence de valeur entre le stock final, dit stock de sortie, et le stock initial, dit stock d'entrée, compte non tenu des provisions pour dépréciation.  
Ces comptes de variation des stocks sont débités, pour les éléments qui les concernent, de la valeur du stock initial et crédités de la valeur du stock final. En conséquence, le solde du compte 603 représente la variation globale de la valeur du stock entre le début et la fin de l'exercice.  
Les soldes des comptes 6037 d'une part, 6031 et 6032 d'autre part, peuvent être créditeurs ou débiteurs. Ils figurent dans le modèle de compte de résultat comme comptes correcteurs en moins ou en plus des achats de marchandises d'une part, des approvisionnements d'autre part. 
Les achats sont inscrits au débit des comptes 601 " Achats stockés - Matières premières (et fournitures) ", 
604 " Achats d'études et prestations de services ", 605 " Achats de matériel, équipements et travaux ", 606 " Achats non stockés de matières et fournitures "</t>
        </r>
      </text>
    </comment>
    <comment ref="E29" authorId="0">
      <text>
        <r>
          <rPr>
            <b/>
            <sz val="9"/>
            <rFont val="Tahoma"/>
            <family val="2"/>
          </rPr>
          <t>Les achats sont inscrits au débit des comptes 601 " Achats stockés - Matières premières (et fournitures) ", 602 " Achats stockés - Autres approvisionnements ".</t>
        </r>
      </text>
    </comment>
    <comment ref="E33" authorId="0">
      <text>
        <r>
          <rPr>
            <b/>
            <sz val="9"/>
            <rFont val="Tahoma"/>
            <family val="2"/>
          </rPr>
          <t>Sont comptabilisées dans les comptes 61/62 les charges externes, autres que les achats, en provenance des tiers</t>
        </r>
      </text>
    </comment>
    <comment ref="E34" authorId="0">
      <text>
        <r>
          <rPr>
            <b/>
            <sz val="9"/>
            <rFont val="Tahoma"/>
            <family val="2"/>
          </rPr>
          <t xml:space="preserve">Les impôts, taxes et versements assimilés sont des charges correspondant : 
d'une part, à des versements obligatoires à l'Etat et aux collectivités locales pour subvenir aux dépenses publiques ;  
d'autre part, à des versements institués par l'autorité publique, notamment pour le financement d'actions d'intérêt économique ou social. 
Les impôts sur les bénéfices ne sont pas comptabilisés sous ce compte. Ils sont inscrits au compte 695 " Impôts sur les bénéfices ".  
Les versements au Trésor public à effectuer au titre des taxes et participations assises sur les salaires sont enregistrés au débit du compte 631 " Impôts, taxes et versements assimilés sur rémunérations (administration des impôts) " aux diverses subdivisions concernées, intitulées :  
Taxe sur les salaires ;  
Taxe d'apprentissage ;  
Participation des employeurs à la formation professionnelle continue ; 
Cotisation pour défaut d'investissement obligatoire dans la construction. 
</t>
        </r>
      </text>
    </comment>
    <comment ref="E36" authorId="0">
      <text>
        <r>
          <rPr>
            <b/>
            <sz val="9"/>
            <rFont val="Tahoma"/>
            <family val="2"/>
          </rPr>
          <t xml:space="preserve">Sont inscrites au compte 641 " Rémunérations du personnel " toutes les rémunérations du personnel, y compris les rémunérations allouées aux gérants majoritaires et aux administrateurs de société.  
Les entreprises individuelles peuvent enregistrer au compte 644 " Rémunération du travail de l'exploitant " les rémunérations de l'exploitant et de sa famille lorsqu'aucune autre rémunération ne constitue la contrepartie du travail fourni. Elles indiquent le mode de calcul retenu pour la fixation de cette rémunération et le montant du bénéfice comptable avant déduction de la rémunération de l'exploitant.  
</t>
        </r>
      </text>
    </comment>
    <comment ref="E35" authorId="0">
      <text>
        <r>
          <rPr>
            <b/>
            <sz val="9"/>
            <rFont val="Tahoma"/>
            <family val="2"/>
          </rPr>
          <t xml:space="preserve">Sont inscrites au compte 641 " Rémunérations du personnel " toutes les rémunérations du personnel, y compris les rémunérations allouées aux gérants majoritaires et aux administrateurs de société.  
Les entreprises individuelles peuvent enregistrer au compte 644 " Rémunération du travail de l'exploitant " les rémunérations de l'exploitant et de sa famille lorsqu'aucune autre rémunération ne constitue la contrepartie du travail fourni. Elles indiquent le mode de calcul retenu pour la fixation de cette rémunération et le montant du bénéfice comptable avant déduction de la rémunération de l'exploitant.  
</t>
        </r>
      </text>
    </comment>
    <comment ref="E31" authorId="0">
      <text>
        <r>
          <rPr>
            <b/>
            <sz val="9"/>
            <rFont val="Tahoma"/>
            <family val="2"/>
          </rPr>
          <t xml:space="preserve">6021. Matières consommables
     60211.Matières (ou groupe) C 
     60212.Matières (ou groupe) D 
6022. Fournitures consommables
     60221.Combustibles
     60222.Produits d'entretien
     60223.Fournitures d'atelier et d'usine 
     60224.Fournitures de magasin
     60225.Fourniture de bureau
6026. Emballages 
     60261.Emballages perdus
     60265.Emballages récupérables non identifiables 
     60267.Emballages à usage mixte
</t>
        </r>
      </text>
    </comment>
    <comment ref="E30" authorId="0">
      <text>
        <r>
          <rPr>
            <b/>
            <sz val="9"/>
            <rFont val="Tahoma"/>
            <family val="2"/>
          </rPr>
          <t xml:space="preserve">6011.Matières (ou groupe) A 
6012.Matières (ou groupe) B 
6017.Fournitures A, B, C, ...
</t>
        </r>
      </text>
    </comment>
    <comment ref="E8" authorId="0">
      <text>
        <r>
          <rPr>
            <b/>
            <sz val="9"/>
            <rFont val="Tahoma"/>
            <family val="2"/>
          </rPr>
          <t xml:space="preserve">7081.Produits des services exploités dans l'intérêt du personnel 
7082.Commissions et courtages
7083.Locations diverses
7084.Mise à disposition de personnel facturée 
7085.Ports et frais accessoires facturés 
7086.Bonis sur reprises d'emballages consignés 
7087.Bonifications obtenues des clients et primes sur ventes 
7088.Autres produits d'activités annexes (cessions d'approvisionnements) 
</t>
        </r>
      </text>
    </comment>
    <comment ref="E7" authorId="0">
      <text>
        <r>
          <rPr>
            <b/>
            <sz val="9"/>
            <rFont val="Tahoma"/>
            <family val="2"/>
          </rPr>
          <t xml:space="preserve">
7071.Marchandises (ou groupe) A
7072.Marchandises (ou groupe) B
</t>
        </r>
      </text>
    </comment>
    <comment ref="E9" authorId="0">
      <text>
        <r>
          <rPr>
            <b/>
            <sz val="9"/>
            <rFont val="Tahoma"/>
            <family val="2"/>
          </rPr>
          <t xml:space="preserve">7091.sur ventes de produits finis
7092.sur ventes de produits intermédiaires 
7094.sur travaux
7095.sur études
7096.sur prestations de services
7097.sur ventes de marchandises
7098.sur produits des activités annexes 
</t>
        </r>
      </text>
    </comment>
  </commentList>
</comments>
</file>

<file path=xl/sharedStrings.xml><?xml version="1.0" encoding="utf-8"?>
<sst xmlns="http://schemas.openxmlformats.org/spreadsheetml/2006/main" count="300" uniqueCount="189">
  <si>
    <t>Vente de marchandises</t>
  </si>
  <si>
    <t>Production vendue (biens et services)</t>
  </si>
  <si>
    <t>Production stockée</t>
  </si>
  <si>
    <t>Production immobilisée</t>
  </si>
  <si>
    <t>Subventions d'exploitation</t>
  </si>
  <si>
    <t>Reprises sur provisions, dépréciations, amortissements, transferts de charges</t>
  </si>
  <si>
    <t>Autres produits (hors cotisations à détailler en fonction des besoins - dons, legs, donations, subventions, ventes de dons en nature, etc.)</t>
  </si>
  <si>
    <t>TOTAL (I)</t>
  </si>
  <si>
    <t>Produits d'exploitation (a)</t>
  </si>
  <si>
    <t>Charges d'exploitation (b)</t>
  </si>
  <si>
    <t>Achats de marchandises</t>
  </si>
  <si>
    <t>Variations  stocks de marchandises</t>
  </si>
  <si>
    <t>Achats de matières premières et autres approvisionnements</t>
  </si>
  <si>
    <t>Variation stocks de matières premières et approvisionnements</t>
  </si>
  <si>
    <t>Impôts, taxes et versements assimilés</t>
  </si>
  <si>
    <t>Salaire et traitement</t>
  </si>
  <si>
    <t>Charges sociales</t>
  </si>
  <si>
    <t>Dotations aux ammortissements et aux dépréciations</t>
  </si>
  <si>
    <t>Sur immobilisations: dotations aux ammortissements</t>
  </si>
  <si>
    <t>Sur immobilisations: dotation aux dépréciations</t>
  </si>
  <si>
    <t>Pour risques et charges : dotations aux provisions</t>
  </si>
  <si>
    <t>Autres charges</t>
  </si>
  <si>
    <t>TOTAL (II)</t>
  </si>
  <si>
    <t>RESULTATS D'EXPLOITATION (I-II)</t>
  </si>
  <si>
    <t>707 - 709</t>
  </si>
  <si>
    <t>70 (sauf 707 - 7097)</t>
  </si>
  <si>
    <t>781 - 791</t>
  </si>
  <si>
    <t>75 (sauf 755 - 756)</t>
  </si>
  <si>
    <t>Ventes de marchandises</t>
  </si>
  <si>
    <t>Rabais, remise</t>
  </si>
  <si>
    <t>Ventes de produits finis</t>
  </si>
  <si>
    <t>Ventes de produits intermédiaires</t>
  </si>
  <si>
    <t>Ventes de produits résiduels</t>
  </si>
  <si>
    <t>Travaux</t>
  </si>
  <si>
    <t>Etudes</t>
  </si>
  <si>
    <t>Prestations de services</t>
  </si>
  <si>
    <t>607 - 6097</t>
  </si>
  <si>
    <t>601 - 602 - 6081 - 6091 - 6092</t>
  </si>
  <si>
    <t>6031 - 6032 - 604 - 605 - 606 - 6094 - 6095 - 6096</t>
  </si>
  <si>
    <t>61 - 62 - 6098</t>
  </si>
  <si>
    <t>645 - 646 - 647</t>
  </si>
  <si>
    <t>6811 - 6812</t>
  </si>
  <si>
    <t>65 (655)</t>
  </si>
  <si>
    <t>Classe 7</t>
  </si>
  <si>
    <t>Classe 6</t>
  </si>
  <si>
    <t>Autres achats et charges externes (sous traitance)</t>
  </si>
  <si>
    <t>641 - 642 - 643- 644 - 648</t>
  </si>
  <si>
    <t>Achats stockés - Matières premières (et fournitures)</t>
  </si>
  <si>
    <t>Achats stockés - Autres approvisionnements</t>
  </si>
  <si>
    <t>Produits des activités annexes</t>
  </si>
  <si>
    <t xml:space="preserve"> </t>
  </si>
  <si>
    <t>Calcul du coût de la matière d'œuvre:</t>
  </si>
  <si>
    <t>Cm = Quantité x coût</t>
  </si>
  <si>
    <t>Produits</t>
  </si>
  <si>
    <t>quantité</t>
  </si>
  <si>
    <t>Prix unitaire HT  en €</t>
  </si>
  <si>
    <t>Prix unitaire TTC en €</t>
  </si>
  <si>
    <t>Prix TTC en €</t>
  </si>
  <si>
    <t>Quantité pour 1 boîte</t>
  </si>
  <si>
    <t>Prix pour 1 boîte HT en €</t>
  </si>
  <si>
    <t>stock</t>
  </si>
  <si>
    <t>Valeurs du stock HT en €</t>
  </si>
  <si>
    <t>Boîte</t>
  </si>
  <si>
    <t>Stickers 20 x 30</t>
  </si>
  <si>
    <t>Stickers 5 x 20</t>
  </si>
  <si>
    <t>Plateau de jeu</t>
  </si>
  <si>
    <t>Plateau carton</t>
  </si>
  <si>
    <t>Accessoires</t>
  </si>
  <si>
    <t>Pions Ø 25 mm</t>
  </si>
  <si>
    <t>Cartes jeu</t>
  </si>
  <si>
    <t>Cartes profil</t>
  </si>
  <si>
    <t>règles du jeu</t>
  </si>
  <si>
    <t>feuille plastification</t>
  </si>
  <si>
    <t>Dé</t>
  </si>
  <si>
    <t>Calculatrice</t>
  </si>
  <si>
    <t>carnet de compte simplifiée</t>
  </si>
  <si>
    <t>Sablier</t>
  </si>
  <si>
    <t>Prix pour i boite TTC en €</t>
  </si>
  <si>
    <t>Prix des matériaux HT en €</t>
  </si>
  <si>
    <t>Prix des matériaux TTC en €</t>
  </si>
  <si>
    <t>La matière d'œuvre, c'est l'ensemble des matériaux, fournitures et composants nécessaires à la réalisation d'un produit.Pour déterminer la quantité nécessaire à un projet, on réalise un calcul de débit.</t>
  </si>
  <si>
    <t>Prix pour 1 boite TTC en €</t>
  </si>
  <si>
    <t>Cartes jeu oui/non</t>
  </si>
  <si>
    <t>Fiches représentations</t>
  </si>
  <si>
    <t>Impression</t>
  </si>
  <si>
    <t>Toner magenta</t>
  </si>
  <si>
    <t>Toner jaune</t>
  </si>
  <si>
    <t>Toner cyan</t>
  </si>
  <si>
    <t>Jetons Ø 25 mm</t>
  </si>
  <si>
    <t>Le temps de fabrication d'un jeu:</t>
  </si>
  <si>
    <t>Les personnes nécessaires à la fabrication d'un produit sont rénumérées, c'est le coût de la main d'œuvre.</t>
  </si>
  <si>
    <t>Il se calcul à partir du temps de fabrication multipliés par le taux horaires de l'opérateur.</t>
  </si>
  <si>
    <t>Le coût moyen d'un opérateur charge comprise:</t>
  </si>
  <si>
    <t xml:space="preserve">pour  </t>
  </si>
  <si>
    <t>heures mensuel</t>
  </si>
  <si>
    <t>le taux horaire : Salaire brute / nombres heures mensuel, soit :</t>
  </si>
  <si>
    <t>pour un salaire net de 1 300 €/mois.</t>
  </si>
  <si>
    <t>pour les jeux 1 et 2 :</t>
  </si>
  <si>
    <t>Réaliser la boîte</t>
  </si>
  <si>
    <t>Réaliser les cartes</t>
  </si>
  <si>
    <t>Fabriquer la jaquette</t>
  </si>
  <si>
    <t>Ecrire et imprimer la règle du jeu</t>
  </si>
  <si>
    <t>Fabriquer la matrice graphique</t>
  </si>
  <si>
    <t>Temps de réalisation</t>
  </si>
  <si>
    <t>Total:</t>
  </si>
  <si>
    <t>Opérateur</t>
  </si>
  <si>
    <t>Graphiste</t>
  </si>
  <si>
    <t xml:space="preserve">le coût moyen d'un graphiste charge comprise: </t>
  </si>
  <si>
    <t>par jour</t>
  </si>
  <si>
    <t>Matrice des cartes</t>
  </si>
  <si>
    <t>Matrice des pièces</t>
  </si>
  <si>
    <t>Soit une journée de travail avec son propre logiciel de DAO</t>
  </si>
  <si>
    <t>Pour la réalisation de la maquette, et des différentes matrices, prix fixe pour le jeu n°1, à compter pour chaque création de jeux personnalisable (jeu n°2)</t>
  </si>
  <si>
    <t>Pour 1 jeu</t>
  </si>
  <si>
    <t xml:space="preserve">heures soit: </t>
  </si>
  <si>
    <t>boîte, plateau, cloison</t>
  </si>
  <si>
    <t>impression et plastification</t>
  </si>
  <si>
    <t>pour 1 jeu</t>
  </si>
  <si>
    <t>Total 1 boîte:</t>
  </si>
  <si>
    <t>Pour</t>
  </si>
  <si>
    <t xml:space="preserve"> boîtes</t>
  </si>
  <si>
    <t>le coût indirect de production</t>
  </si>
  <si>
    <t>Ce sont les charges qui ne sont pas directement imputable à la fabrication d'un objet, mais au fonctionnement de l'entreprise (éléctricité, location de matériel, usure des outils, entretien des machines, ….)</t>
  </si>
  <si>
    <t>Matériel</t>
  </si>
  <si>
    <t>Prix unitaire HT</t>
  </si>
  <si>
    <t>Prix TTC</t>
  </si>
  <si>
    <t>Imprimante laser couleur</t>
  </si>
  <si>
    <t>Nombre</t>
  </si>
  <si>
    <t>Total</t>
  </si>
  <si>
    <t>Taux d'amortissement</t>
  </si>
  <si>
    <t>300 jeux</t>
  </si>
  <si>
    <t>Plastifieuse</t>
  </si>
  <si>
    <t>Matériel consommable</t>
  </si>
  <si>
    <t>Cutter</t>
  </si>
  <si>
    <t>Lame de cutter</t>
  </si>
  <si>
    <t>Pour chaque commande de 300 boites</t>
  </si>
  <si>
    <t>Papier (rame de 500 pages)</t>
  </si>
  <si>
    <t>Le coût direct de production</t>
  </si>
  <si>
    <t>C'est la somme du coût de matière d'œuvre et du coût de main d'œuvre</t>
  </si>
  <si>
    <t>Coût direct de production</t>
  </si>
  <si>
    <t>Jeu n° 1</t>
  </si>
  <si>
    <t>Jeu n° 2</t>
  </si>
  <si>
    <t>Coût TTC</t>
  </si>
  <si>
    <t>plaque de coupe</t>
  </si>
  <si>
    <t>coût de la formation</t>
  </si>
  <si>
    <t>Jeu n°1 clé en main</t>
  </si>
  <si>
    <t>licence</t>
  </si>
  <si>
    <t>Coût TTC/J</t>
  </si>
  <si>
    <t>coût HT/J</t>
  </si>
  <si>
    <t>Nombre de jour de formation</t>
  </si>
  <si>
    <t>Coût HT pour la formation</t>
  </si>
  <si>
    <t>Coût TTC de la formation</t>
  </si>
  <si>
    <t>Jeu n°2 jeu sur mesure</t>
  </si>
  <si>
    <t>Coût total des prestations</t>
  </si>
  <si>
    <t xml:space="preserve">  </t>
  </si>
  <si>
    <t>Coût conception du jeu</t>
  </si>
  <si>
    <t>Coût HT</t>
  </si>
  <si>
    <t>Nombre de jour</t>
  </si>
  <si>
    <t>Réflexion sur les objectifs pédagogiques plus la proposition du contenu du jeu</t>
  </si>
  <si>
    <t>Pour les 300 boîtes</t>
  </si>
  <si>
    <t>Coût de la conception</t>
  </si>
  <si>
    <t>Nombre de concepteurs</t>
  </si>
  <si>
    <t>Cartes jeu (oui/non)</t>
  </si>
  <si>
    <t>Cartes jeu (300 cartes, 16 cartes par feuille)</t>
  </si>
  <si>
    <t>Cartes profil (16 cartes)</t>
  </si>
  <si>
    <t>Fiches représentations (50 fiches)</t>
  </si>
  <si>
    <t>Retenue</t>
  </si>
  <si>
    <t>Conception</t>
  </si>
  <si>
    <t>Fabrication</t>
  </si>
  <si>
    <t>Sans l'association ESAT</t>
  </si>
  <si>
    <t>Dans le cas de l'association  ESAT</t>
  </si>
  <si>
    <t>Sous traitance</t>
  </si>
  <si>
    <t>Prix de vente de la boîte de jeu</t>
  </si>
  <si>
    <t>jeu 1</t>
  </si>
  <si>
    <t>jeu 2</t>
  </si>
  <si>
    <t>pour 300 jeux</t>
  </si>
  <si>
    <t>Prix de vente estimée, marge de 10% soit</t>
  </si>
  <si>
    <t xml:space="preserve">pour un nombre </t>
  </si>
  <si>
    <t>boîtes</t>
  </si>
  <si>
    <t>Nombre de formation</t>
  </si>
  <si>
    <t>Coût HT formation</t>
  </si>
  <si>
    <t>Coût TTC formation</t>
  </si>
  <si>
    <t>Calcul de l'împot</t>
  </si>
  <si>
    <t>La matière d'œuvre, c'est l'ensemble des matériaux, fournitures et composants nécessaires à la réalisation d'un produit. Pour déterminer la quantité nécessaire à un projet, on réalise un calcul de débit.</t>
  </si>
  <si>
    <t>Compte de résultat "jeu sur mesure"</t>
  </si>
  <si>
    <t>conception graphique</t>
  </si>
  <si>
    <t>essai de proposition pour un JEU PROPOSITION A</t>
  </si>
  <si>
    <t>ESSAI DE PROPOSITION POUR UN JEU PROPOSITION B</t>
  </si>
  <si>
    <t>SOLUTION RETENUE POUR LE JEU MON EURO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</si>
</sst>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0\ &quot;€&quot;"/>
    <numFmt numFmtId="168" formatCode="[$-40C]dddd\ d\ mmmm\ yyyy"/>
    <numFmt numFmtId="169" formatCode="h:mm;@"/>
    <numFmt numFmtId="170" formatCode="[$-F400]h:mm:ss\ AM/PM"/>
    <numFmt numFmtId="171" formatCode="0.0"/>
    <numFmt numFmtId="172" formatCode="mm:ss.0;@"/>
  </numFmts>
  <fonts count="48">
    <font>
      <sz val="11"/>
      <color theme="1"/>
      <name val="Calibri"/>
      <family val="2"/>
    </font>
    <font>
      <sz val="11"/>
      <color indexed="8"/>
      <name val="Calibri"/>
      <family val="2"/>
    </font>
    <font>
      <b/>
      <sz val="9"/>
      <name val="Tahoma"/>
      <family val="2"/>
    </font>
    <font>
      <sz val="12"/>
      <color indexed="8"/>
      <name val="Times New Roman"/>
      <family val="1"/>
    </font>
    <font>
      <b/>
      <sz val="14"/>
      <color indexed="8"/>
      <name val="Times New Roman"/>
      <family val="1"/>
    </font>
    <font>
      <b/>
      <sz val="18"/>
      <color indexed="8"/>
      <name val="Times New Roman"/>
      <family val="1"/>
    </font>
    <font>
      <sz val="8"/>
      <name val="Calibri"/>
      <family val="2"/>
    </font>
    <font>
      <u val="single"/>
      <sz val="11"/>
      <color indexed="12"/>
      <name val="Calibri"/>
      <family val="2"/>
    </font>
    <font>
      <u val="single"/>
      <sz val="11"/>
      <color indexed="36"/>
      <name val="Calibri"/>
      <family val="2"/>
    </font>
    <font>
      <b/>
      <sz val="12"/>
      <color indexed="8"/>
      <name val="Times New Roman"/>
      <family val="1"/>
    </font>
    <font>
      <b/>
      <u val="single"/>
      <sz val="11"/>
      <color indexed="8"/>
      <name val="Calibri"/>
      <family val="2"/>
    </font>
    <font>
      <u val="single"/>
      <sz val="11"/>
      <color indexed="8"/>
      <name val="Calibri"/>
      <family val="2"/>
    </font>
    <font>
      <u val="singleAccounting"/>
      <sz val="11"/>
      <color indexed="8"/>
      <name val="Calibri"/>
      <family val="2"/>
    </font>
    <font>
      <b/>
      <sz val="11"/>
      <color indexed="17"/>
      <name val="Calibri"/>
      <family val="2"/>
    </font>
    <font>
      <b/>
      <sz val="11"/>
      <color indexed="8"/>
      <name val="Calibri"/>
      <family val="2"/>
    </font>
    <font>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6"/>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1"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0" borderId="0" applyNumberFormat="0" applyBorder="0" applyAlignment="0" applyProtection="0"/>
    <xf numFmtId="9" fontId="1"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53">
    <xf numFmtId="0" fontId="0" fillId="0" borderId="0" xfId="0" applyFont="1" applyAlignment="1">
      <alignment/>
    </xf>
    <xf numFmtId="0" fontId="3" fillId="0" borderId="0" xfId="0" applyFont="1" applyAlignment="1">
      <alignment/>
    </xf>
    <xf numFmtId="0" fontId="3" fillId="0" borderId="0" xfId="0" applyFont="1" applyAlignment="1">
      <alignment wrapText="1"/>
    </xf>
    <xf numFmtId="0" fontId="3" fillId="0" borderId="0" xfId="0" applyFont="1" applyAlignment="1">
      <alignment vertical="center"/>
    </xf>
    <xf numFmtId="0" fontId="3" fillId="0" borderId="10" xfId="0" applyFont="1" applyBorder="1" applyAlignment="1">
      <alignment/>
    </xf>
    <xf numFmtId="0" fontId="3" fillId="0" borderId="10" xfId="0" applyFont="1" applyBorder="1" applyAlignment="1">
      <alignment vertical="top" wrapText="1"/>
    </xf>
    <xf numFmtId="0" fontId="3" fillId="0" borderId="0" xfId="0" applyFont="1" applyBorder="1" applyAlignment="1">
      <alignment/>
    </xf>
    <xf numFmtId="0" fontId="0" fillId="0" borderId="0" xfId="0" applyBorder="1" applyAlignment="1">
      <alignment/>
    </xf>
    <xf numFmtId="0" fontId="3" fillId="0" borderId="10" xfId="0" applyFont="1" applyBorder="1" applyAlignment="1">
      <alignment/>
    </xf>
    <xf numFmtId="0" fontId="3" fillId="0" borderId="11" xfId="0" applyFont="1" applyBorder="1" applyAlignment="1">
      <alignment/>
    </xf>
    <xf numFmtId="0" fontId="7" fillId="0" borderId="0" xfId="45" applyAlignment="1" applyProtection="1">
      <alignment/>
      <protection/>
    </xf>
    <xf numFmtId="43" fontId="0" fillId="0" borderId="0" xfId="0" applyNumberFormat="1" applyAlignment="1">
      <alignment horizontal="center"/>
    </xf>
    <xf numFmtId="0" fontId="0" fillId="0" borderId="0" xfId="0" applyAlignment="1">
      <alignment horizontal="center"/>
    </xf>
    <xf numFmtId="0" fontId="0" fillId="0" borderId="0" xfId="0" applyAlignment="1">
      <alignment/>
    </xf>
    <xf numFmtId="44" fontId="0" fillId="0" borderId="0" xfId="0" applyNumberFormat="1" applyAlignment="1">
      <alignment horizontal="center"/>
    </xf>
    <xf numFmtId="0" fontId="0" fillId="0" borderId="0" xfId="0" applyAlignment="1">
      <alignment vertical="center"/>
    </xf>
    <xf numFmtId="0" fontId="7" fillId="0" borderId="0" xfId="45" applyAlignment="1" applyProtection="1">
      <alignment horizontal="left"/>
      <protection/>
    </xf>
    <xf numFmtId="0" fontId="7" fillId="0" borderId="0" xfId="45" applyFont="1" applyAlignment="1" applyProtection="1">
      <alignment horizontal="left"/>
      <protection/>
    </xf>
    <xf numFmtId="44" fontId="0" fillId="0" borderId="0" xfId="0" applyNumberFormat="1" applyAlignment="1">
      <alignment/>
    </xf>
    <xf numFmtId="1" fontId="0" fillId="0" borderId="0" xfId="0" applyNumberFormat="1" applyAlignment="1">
      <alignment/>
    </xf>
    <xf numFmtId="8" fontId="0" fillId="0" borderId="0" xfId="0" applyNumberFormat="1"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xf>
    <xf numFmtId="43" fontId="0" fillId="0" borderId="0" xfId="0" applyNumberFormat="1" applyAlignment="1">
      <alignment/>
    </xf>
    <xf numFmtId="43" fontId="3" fillId="0" borderId="0" xfId="0" applyNumberFormat="1" applyFont="1" applyAlignment="1">
      <alignment/>
    </xf>
    <xf numFmtId="44" fontId="3" fillId="0" borderId="10" xfId="0" applyNumberFormat="1" applyFont="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4" fillId="33" borderId="14" xfId="0" applyFont="1" applyFill="1" applyBorder="1" applyAlignment="1">
      <alignment/>
    </xf>
    <xf numFmtId="8" fontId="9" fillId="0" borderId="10" xfId="0" applyNumberFormat="1" applyFont="1" applyBorder="1" applyAlignment="1">
      <alignment/>
    </xf>
    <xf numFmtId="44" fontId="9" fillId="0" borderId="10" xfId="0" applyNumberFormat="1" applyFont="1" applyBorder="1" applyAlignment="1">
      <alignment/>
    </xf>
    <xf numFmtId="44" fontId="3" fillId="0" borderId="10" xfId="0" applyNumberFormat="1" applyFont="1" applyBorder="1" applyAlignment="1">
      <alignment/>
    </xf>
    <xf numFmtId="44" fontId="3" fillId="0" borderId="14" xfId="0" applyNumberFormat="1" applyFont="1" applyFill="1" applyBorder="1" applyAlignment="1">
      <alignment vertical="top" wrapText="1"/>
    </xf>
    <xf numFmtId="0" fontId="10" fillId="0" borderId="0" xfId="0" applyFont="1" applyAlignment="1">
      <alignment horizontal="center"/>
    </xf>
    <xf numFmtId="44" fontId="12" fillId="0" borderId="0" xfId="0" applyNumberFormat="1" applyFont="1" applyAlignment="1">
      <alignment/>
    </xf>
    <xf numFmtId="8" fontId="11" fillId="0" borderId="0" xfId="0" applyNumberFormat="1" applyFont="1" applyAlignment="1">
      <alignment/>
    </xf>
    <xf numFmtId="0" fontId="11" fillId="0" borderId="0" xfId="0" applyFont="1" applyAlignment="1">
      <alignment/>
    </xf>
    <xf numFmtId="43" fontId="11" fillId="0" borderId="0" xfId="0" applyNumberFormat="1" applyFont="1" applyAlignment="1">
      <alignment/>
    </xf>
    <xf numFmtId="43" fontId="13" fillId="0" borderId="0" xfId="0" applyNumberFormat="1" applyFont="1" applyAlignment="1">
      <alignment/>
    </xf>
    <xf numFmtId="167" fontId="11" fillId="0" borderId="0" xfId="0" applyNumberFormat="1" applyFont="1" applyAlignment="1">
      <alignment horizontal="center"/>
    </xf>
    <xf numFmtId="44" fontId="12" fillId="0" borderId="0" xfId="0" applyNumberFormat="1" applyFont="1" applyAlignment="1">
      <alignment horizontal="center"/>
    </xf>
    <xf numFmtId="0" fontId="0" fillId="0" borderId="0" xfId="0" applyAlignment="1">
      <alignment wrapText="1"/>
    </xf>
    <xf numFmtId="44" fontId="0" fillId="0" borderId="0" xfId="0" applyNumberFormat="1" applyAlignment="1">
      <alignment horizontal="center" vertical="center"/>
    </xf>
    <xf numFmtId="0" fontId="0" fillId="0" borderId="0" xfId="0" applyAlignment="1">
      <alignment horizontal="left"/>
    </xf>
    <xf numFmtId="0" fontId="0" fillId="0" borderId="0" xfId="0" applyAlignment="1">
      <alignment vertical="center" wrapText="1"/>
    </xf>
    <xf numFmtId="44" fontId="0" fillId="0" borderId="0" xfId="0" applyNumberFormat="1" applyAlignment="1">
      <alignment vertical="center"/>
    </xf>
    <xf numFmtId="44" fontId="12" fillId="0" borderId="0" xfId="0" applyNumberFormat="1" applyFont="1" applyAlignment="1">
      <alignment horizontal="center"/>
    </xf>
    <xf numFmtId="44" fontId="12" fillId="0" borderId="0" xfId="0" applyNumberFormat="1" applyFont="1" applyAlignment="1">
      <alignment horizontal="center" vertical="center"/>
    </xf>
    <xf numFmtId="169" fontId="0" fillId="0" borderId="0" xfId="0" applyNumberFormat="1" applyAlignment="1">
      <alignment/>
    </xf>
    <xf numFmtId="44" fontId="12" fillId="0" borderId="0" xfId="0" applyNumberFormat="1" applyFont="1" applyAlignment="1">
      <alignment/>
    </xf>
    <xf numFmtId="43" fontId="3" fillId="0" borderId="10" xfId="0" applyNumberFormat="1" applyFont="1" applyBorder="1" applyAlignment="1">
      <alignment/>
    </xf>
    <xf numFmtId="43" fontId="3" fillId="0" borderId="14" xfId="0" applyNumberFormat="1" applyFont="1" applyFill="1" applyBorder="1" applyAlignment="1">
      <alignment vertical="center" wrapText="1"/>
    </xf>
    <xf numFmtId="44" fontId="11" fillId="0" borderId="0" xfId="0" applyNumberFormat="1" applyFont="1" applyAlignment="1">
      <alignment vertical="center"/>
    </xf>
    <xf numFmtId="44" fontId="11" fillId="0" borderId="0" xfId="0" applyNumberFormat="1" applyFont="1" applyAlignment="1">
      <alignment/>
    </xf>
    <xf numFmtId="44" fontId="0" fillId="0" borderId="15" xfId="0" applyNumberFormat="1" applyBorder="1" applyAlignment="1">
      <alignment/>
    </xf>
    <xf numFmtId="8" fontId="3" fillId="0" borderId="0" xfId="0" applyNumberFormat="1" applyFont="1" applyAlignment="1">
      <alignment/>
    </xf>
    <xf numFmtId="8" fontId="3" fillId="0" borderId="10" xfId="0" applyNumberFormat="1" applyFont="1" applyBorder="1" applyAlignment="1">
      <alignment/>
    </xf>
    <xf numFmtId="1" fontId="0" fillId="0" borderId="0" xfId="0" applyNumberFormat="1" applyAlignment="1">
      <alignment horizontal="center" vertical="center"/>
    </xf>
    <xf numFmtId="8" fontId="3" fillId="0" borderId="10" xfId="0" applyNumberFormat="1" applyFont="1"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7" fillId="0" borderId="0" xfId="45" applyBorder="1" applyAlignment="1" applyProtection="1">
      <alignment horizontal="left"/>
      <protection/>
    </xf>
    <xf numFmtId="43" fontId="0" fillId="0" borderId="0" xfId="0" applyNumberFormat="1" applyBorder="1" applyAlignment="1">
      <alignment horizontal="center"/>
    </xf>
    <xf numFmtId="167" fontId="11" fillId="0" borderId="0" xfId="0" applyNumberFormat="1" applyFont="1" applyBorder="1" applyAlignment="1">
      <alignment horizontal="center"/>
    </xf>
    <xf numFmtId="44" fontId="0" fillId="0" borderId="0" xfId="0" applyNumberFormat="1" applyBorder="1" applyAlignment="1">
      <alignment horizontal="center"/>
    </xf>
    <xf numFmtId="44" fontId="12" fillId="0" borderId="0" xfId="0" applyNumberFormat="1" applyFont="1" applyBorder="1" applyAlignment="1">
      <alignment horizontal="center"/>
    </xf>
    <xf numFmtId="0" fontId="0" fillId="34" borderId="0" xfId="0" applyFill="1" applyAlignment="1">
      <alignment horizontal="center" wrapText="1" shrinkToFit="1"/>
    </xf>
    <xf numFmtId="1" fontId="0" fillId="34" borderId="0" xfId="0" applyNumberFormat="1" applyFill="1" applyAlignment="1">
      <alignment/>
    </xf>
    <xf numFmtId="0" fontId="0" fillId="34" borderId="0" xfId="0" applyFill="1" applyAlignment="1">
      <alignment/>
    </xf>
    <xf numFmtId="43" fontId="0" fillId="34" borderId="0" xfId="0" applyNumberFormat="1" applyFill="1" applyAlignment="1">
      <alignment/>
    </xf>
    <xf numFmtId="0" fontId="0" fillId="34" borderId="0" xfId="0" applyFill="1" applyAlignment="1">
      <alignment horizontal="center"/>
    </xf>
    <xf numFmtId="0" fontId="5" fillId="0" borderId="0" xfId="0" applyFont="1" applyAlignment="1">
      <alignment/>
    </xf>
    <xf numFmtId="0" fontId="0" fillId="0" borderId="10" xfId="0" applyBorder="1" applyAlignment="1">
      <alignment horizontal="center" vertical="center"/>
    </xf>
    <xf numFmtId="0" fontId="0" fillId="0" borderId="10" xfId="0" applyBorder="1" applyAlignment="1">
      <alignment vertical="center"/>
    </xf>
    <xf numFmtId="0" fontId="7" fillId="0" borderId="10" xfId="45" applyBorder="1" applyAlignment="1" applyProtection="1">
      <alignment horizontal="left"/>
      <protection/>
    </xf>
    <xf numFmtId="0" fontId="0" fillId="0" borderId="10" xfId="0" applyBorder="1" applyAlignment="1">
      <alignment/>
    </xf>
    <xf numFmtId="43" fontId="0" fillId="0" borderId="10" xfId="0" applyNumberFormat="1" applyBorder="1" applyAlignment="1">
      <alignment horizontal="center"/>
    </xf>
    <xf numFmtId="0" fontId="0" fillId="0" borderId="10" xfId="0" applyBorder="1" applyAlignment="1">
      <alignment horizontal="center"/>
    </xf>
    <xf numFmtId="0" fontId="0" fillId="0" borderId="10" xfId="0" applyBorder="1" applyAlignment="1">
      <alignment/>
    </xf>
    <xf numFmtId="0" fontId="7" fillId="0" borderId="10" xfId="45" applyFont="1" applyBorder="1" applyAlignment="1" applyProtection="1">
      <alignment horizontal="left"/>
      <protection/>
    </xf>
    <xf numFmtId="0" fontId="10" fillId="0" borderId="10" xfId="0" applyFont="1" applyBorder="1" applyAlignment="1">
      <alignment horizontal="center"/>
    </xf>
    <xf numFmtId="43" fontId="12" fillId="0" borderId="10" xfId="0" applyNumberFormat="1" applyFont="1" applyBorder="1" applyAlignment="1">
      <alignment horizont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2" xfId="0" applyFill="1" applyBorder="1" applyAlignment="1">
      <alignment horizontal="center"/>
    </xf>
    <xf numFmtId="0" fontId="0" fillId="34" borderId="13" xfId="0" applyFill="1" applyBorder="1" applyAlignment="1">
      <alignment horizontal="center"/>
    </xf>
    <xf numFmtId="43" fontId="0" fillId="34" borderId="13" xfId="0" applyNumberFormat="1" applyFill="1" applyBorder="1" applyAlignment="1">
      <alignment horizontal="center"/>
    </xf>
    <xf numFmtId="0" fontId="0" fillId="34" borderId="14" xfId="0" applyFill="1" applyBorder="1" applyAlignment="1">
      <alignment horizontal="center"/>
    </xf>
    <xf numFmtId="0" fontId="7" fillId="0" borderId="10" xfId="45" applyBorder="1" applyAlignment="1" applyProtection="1">
      <alignment horizontal="left" vertical="center" wrapText="1"/>
      <protection/>
    </xf>
    <xf numFmtId="43" fontId="0" fillId="0" borderId="10" xfId="0" applyNumberFormat="1" applyBorder="1" applyAlignment="1">
      <alignment horizontal="center" vertical="center"/>
    </xf>
    <xf numFmtId="0" fontId="7" fillId="0" borderId="10" xfId="45" applyBorder="1" applyAlignment="1" applyProtection="1">
      <alignment/>
      <protection/>
    </xf>
    <xf numFmtId="0" fontId="7" fillId="0" borderId="10" xfId="45" applyFont="1" applyBorder="1" applyAlignment="1" applyProtection="1">
      <alignment/>
      <protection/>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12" xfId="0" applyFill="1" applyBorder="1" applyAlignment="1">
      <alignment horizontal="center"/>
    </xf>
    <xf numFmtId="0" fontId="0" fillId="35" borderId="13" xfId="0" applyFill="1" applyBorder="1" applyAlignment="1">
      <alignment horizontal="center"/>
    </xf>
    <xf numFmtId="43" fontId="0" fillId="35" borderId="13" xfId="0" applyNumberFormat="1" applyFill="1" applyBorder="1" applyAlignment="1">
      <alignment horizontal="center"/>
    </xf>
    <xf numFmtId="0" fontId="0" fillId="35" borderId="14" xfId="0" applyFill="1" applyBorder="1" applyAlignment="1">
      <alignment horizontal="center"/>
    </xf>
    <xf numFmtId="0" fontId="7" fillId="0" borderId="10" xfId="45" applyFont="1" applyBorder="1" applyAlignment="1" applyProtection="1">
      <alignment vertical="center" wrapText="1"/>
      <protection/>
    </xf>
    <xf numFmtId="0" fontId="0" fillId="0" borderId="10" xfId="0" applyBorder="1" applyAlignment="1">
      <alignment horizontal="center" vertical="center" wrapText="1"/>
    </xf>
    <xf numFmtId="43" fontId="0" fillId="0" borderId="10" xfId="0" applyNumberFormat="1" applyBorder="1" applyAlignment="1">
      <alignment horizontal="center" vertical="center" wrapText="1"/>
    </xf>
    <xf numFmtId="44" fontId="12" fillId="0" borderId="10" xfId="0" applyNumberFormat="1" applyFont="1" applyBorder="1" applyAlignment="1">
      <alignment horizontal="center"/>
    </xf>
    <xf numFmtId="0" fontId="15" fillId="0" borderId="0" xfId="0" applyFont="1" applyBorder="1" applyAlignment="1">
      <alignment horizontal="center" vertical="top" wrapText="1"/>
    </xf>
    <xf numFmtId="0" fontId="0" fillId="34" borderId="10" xfId="0" applyFill="1" applyBorder="1" applyAlignment="1">
      <alignment horizontal="center"/>
    </xf>
    <xf numFmtId="0" fontId="0" fillId="0" borderId="10" xfId="0" applyBorder="1" applyAlignment="1">
      <alignment horizontal="center"/>
    </xf>
    <xf numFmtId="0" fontId="0" fillId="34" borderId="10" xfId="0" applyFill="1" applyBorder="1" applyAlignment="1">
      <alignment horizontal="center" vertical="center"/>
    </xf>
    <xf numFmtId="0" fontId="14" fillId="0" borderId="0" xfId="0" applyFont="1" applyBorder="1" applyAlignment="1">
      <alignment horizontal="center"/>
    </xf>
    <xf numFmtId="0" fontId="0" fillId="0" borderId="0" xfId="0" applyBorder="1" applyAlignment="1">
      <alignment horizontal="right"/>
    </xf>
    <xf numFmtId="0" fontId="0" fillId="0" borderId="0" xfId="0" applyBorder="1" applyAlignment="1">
      <alignment horizontal="center"/>
    </xf>
    <xf numFmtId="0" fontId="0" fillId="0" borderId="10" xfId="0" applyBorder="1" applyAlignment="1">
      <alignment horizontal="center" textRotation="75" wrapText="1"/>
    </xf>
    <xf numFmtId="0" fontId="0" fillId="0" borderId="10" xfId="0" applyBorder="1" applyAlignment="1">
      <alignment horizontal="center" textRotation="75"/>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horizontal="right"/>
    </xf>
    <xf numFmtId="0" fontId="0" fillId="35" borderId="10" xfId="0" applyFill="1" applyBorder="1" applyAlignment="1">
      <alignment horizontal="center"/>
    </xf>
    <xf numFmtId="0" fontId="15" fillId="0" borderId="0" xfId="0" applyFont="1" applyAlignment="1">
      <alignment horizontal="center" vertical="top" wrapText="1"/>
    </xf>
    <xf numFmtId="0" fontId="0" fillId="0" borderId="10" xfId="0" applyBorder="1" applyAlignment="1">
      <alignment horizontal="left" vertical="center"/>
    </xf>
    <xf numFmtId="0" fontId="10" fillId="0" borderId="0" xfId="0" applyFont="1" applyAlignment="1">
      <alignment horizontal="center"/>
    </xf>
    <xf numFmtId="0" fontId="0" fillId="0" borderId="0" xfId="0" applyAlignment="1">
      <alignment horizontal="center" wrapText="1" shrinkToFit="1"/>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wrapText="1"/>
    </xf>
    <xf numFmtId="8" fontId="11" fillId="0" borderId="0" xfId="0" applyNumberFormat="1"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shrinkToFit="1"/>
    </xf>
    <xf numFmtId="1" fontId="0" fillId="0" borderId="0" xfId="0" applyNumberFormat="1" applyAlignment="1">
      <alignment horizontal="center" vertical="center"/>
    </xf>
    <xf numFmtId="44" fontId="0" fillId="0" borderId="0" xfId="0" applyNumberFormat="1" applyAlignment="1">
      <alignment horizontal="center" vertical="center"/>
    </xf>
    <xf numFmtId="0" fontId="0" fillId="0" borderId="0" xfId="0" applyAlignment="1">
      <alignment horizontal="left"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4" fillId="33" borderId="10" xfId="0" applyFont="1" applyFill="1" applyBorder="1" applyAlignment="1">
      <alignment horizontal="center"/>
    </xf>
    <xf numFmtId="0" fontId="3" fillId="0" borderId="12" xfId="0" applyFont="1" applyBorder="1" applyAlignment="1">
      <alignment horizontal="left"/>
    </xf>
    <xf numFmtId="0" fontId="3" fillId="0" borderId="14" xfId="0" applyFont="1" applyBorder="1" applyAlignment="1">
      <alignment horizontal="left"/>
    </xf>
    <xf numFmtId="0" fontId="3" fillId="33" borderId="10" xfId="0" applyFont="1" applyFill="1" applyBorder="1" applyAlignment="1">
      <alignment horizontal="center" vertical="top"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5" fillId="0" borderId="0" xfId="0" applyFont="1" applyAlignment="1">
      <alignment horizontal="center"/>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0" borderId="10" xfId="0" applyFont="1" applyBorder="1" applyAlignment="1">
      <alignment horizontal="left"/>
    </xf>
    <xf numFmtId="0" fontId="45" fillId="36" borderId="0" xfId="0" applyFont="1" applyFill="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pac.fr/boite-telescopique/1_15,192/" TargetMode="External" /><Relationship Id="rId2" Type="http://schemas.openxmlformats.org/officeDocument/2006/relationships/hyperlink" Target="http://www.printoclock.com/stickers-autocollants-pir-21-/carre-rectangle-512-1/20x30-63-12/vinyl-blanc-pellicule-65-1/-68-1/carre-rectangle-512-1/20x30-63-12/vinyl-blanc-pellicule-65-1/-68-1.html?ttc=1" TargetMode="External" /><Relationship Id="rId3" Type="http://schemas.openxmlformats.org/officeDocument/2006/relationships/hyperlink" Target="http://www.printoclock.com/stickers-autocollants-pir-21-/carre-rectangle-512-1/5x20-63-3/vinyl-blanc-pellicule-65-1/-68-1.html" TargetMode="External" /><Relationship Id="rId4" Type="http://schemas.openxmlformats.org/officeDocument/2006/relationships/hyperlink" Target="http://www.emballagescartoncartoval.com/plaque-carton-compact-1210-g.pdt5-f6-83-1.php#tableauQuantites" TargetMode="External" /><Relationship Id="rId5" Type="http://schemas.openxmlformats.org/officeDocument/2006/relationships/hyperlink" Target="http://www.printoclock.com/stickers-autocollants-pir-21-/carre-rectangle-512-1/20x30-63-12/vinyl-blanc-pellicule-65-1/-68-1/carre-rectangle-512-1/20x30-63-12/vinyl-blanc-pellicule-65-1/-68-1.html?ttc=1" TargetMode="External" /><Relationship Id="rId6" Type="http://schemas.openxmlformats.org/officeDocument/2006/relationships/hyperlink" Target="http://b-token.fr/jetons/printed-tokens" TargetMode="External" /><Relationship Id="rId7" Type="http://schemas.openxmlformats.org/officeDocument/2006/relationships/hyperlink" Target="http://b-token.fr/jetons/printed-tokens" TargetMode="External" /><Relationship Id="rId8" Type="http://schemas.openxmlformats.org/officeDocument/2006/relationships/hyperlink" Target="http://www.bruneau.fr/Views/ProcessCommand/BasketPreview.aspx" TargetMode="External" /><Relationship Id="rId9" Type="http://schemas.openxmlformats.org/officeDocument/2006/relationships/hyperlink" Target="http://www.bruneau.fr/Recherche/170-g/200-g/a4/blanc/papier/result.htm?dimensions=4294707557|4294711191|4294707585&amp;search=papier&amp;size=12&amp;sort=Relevance" TargetMode="External" /><Relationship Id="rId10" Type="http://schemas.openxmlformats.org/officeDocument/2006/relationships/hyperlink" Target="http://www.bruneau.fr/Recherche/170-g/200-g/a4/blanc/papier/result.htm?dimensions=4294707557|4294711191|4294707585&amp;search=papier&amp;size=12&amp;sort=Relevance" TargetMode="External" /><Relationship Id="rId11" Type="http://schemas.openxmlformats.org/officeDocument/2006/relationships/hyperlink" Target="http://toutpourlejeu.com/" TargetMode="External" /><Relationship Id="rId12" Type="http://schemas.openxmlformats.org/officeDocument/2006/relationships/hyperlink" Target="http://www.bruneau.fr/Recherche/calculatrice/result.htm?search=calculatrice&amp;SearchTrackAction=0&amp;sort=PriceAsc" TargetMode="External" /><Relationship Id="rId13" Type="http://schemas.openxmlformats.org/officeDocument/2006/relationships/hyperlink" Target="http://www.bruneau.fr/papeterie-fournitures/papiers/papier-blanc/ramette-papier-bruneau-reprospeed-a4-80-gr-500-feuilles-blanc-OF15101.htm?pref=FP1&amp;otype=Moteur+de+recherches&amp;ovalue=Achat+rapide&amp;ocontext=Mots+cles&amp;oabtgroup=Groupe+C&amp;oabtopencours=CrossSce" TargetMode="External" /><Relationship Id="rId14" Type="http://schemas.openxmlformats.org/officeDocument/2006/relationships/hyperlink" Target="http://www.bruneau.fr/cartouches/cartouches-laser/toners/toners-grandes-marques/toners-hp/toner-hp-507a-couleurs-separees-pour-imprimante-laser-OF16582.htm?pref=FG9&amp;otype=Merchandising+produits&amp;ovalue=Fiche+produit&amp;ocontext=Accessoires&amp;oabtgroup=&amp;oabtopen" TargetMode="External" /><Relationship Id="rId15" Type="http://schemas.openxmlformats.org/officeDocument/2006/relationships/hyperlink" Target="http://www.bruneau.fr/classement/presentation-protection-documents/plastification/pochettes/pour-plastification-chaud/boite-100-pochettes-transparentes-brillantes-pour-plastification-a4-80-m-OF03107.htm?pref=FG1&amp;otype=Merchandising+produits&amp;ovalue=Fiche+p" TargetMode="External" /><Relationship Id="rId16" Type="http://schemas.openxmlformats.org/officeDocument/2006/relationships/hyperlink" Target="http://www.bruneau.fr/cartouches/cartouches-laser/toners/toners-grandes-marques/toners-hp/toner-hp-507a-couleurs-separees-pour-imprimante-laser-OF16576.htm?pref=FG9&amp;otype=Merchandising+produits&amp;ovalue=Fiche+produit&amp;ocontext=Accessoires&amp;oabtgroup=&amp;oabtopen" TargetMode="External" /><Relationship Id="rId17" Type="http://schemas.openxmlformats.org/officeDocument/2006/relationships/hyperlink" Target="http://www.bruneau.fr/cartouches/cartouches-laser/toners/toners-grandes-marques/toners-hp/toner-hp-507a-couleurs-separees-pour-imprimante-laser-OF16573.htm?pref=FG9&amp;otype=Merchandising+produits&amp;ovalue=Fiche+produit&amp;ocontext=Accessoires&amp;oabtgroup=&amp;oabtopen" TargetMode="Externa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pac.fr/boite-telescopique/1_15,192/" TargetMode="External" /><Relationship Id="rId2" Type="http://schemas.openxmlformats.org/officeDocument/2006/relationships/hyperlink" Target="http://www.printoclock.com/stickers-autocollants-pir-21-/carre-rectangle-512-1/20x30-63-12/vinyl-blanc-pellicule-65-1/-68-1/carre-rectangle-512-1/20x30-63-12/vinyl-blanc-pellicule-65-1/-68-1.html?ttc=1" TargetMode="External" /><Relationship Id="rId3" Type="http://schemas.openxmlformats.org/officeDocument/2006/relationships/hyperlink" Target="http://www.printoclock.com/stickers-autocollants-pir-21-/carre-rectangle-512-1/5x20-63-3/vinyl-blanc-pellicule-65-1/-68-1.html" TargetMode="External" /><Relationship Id="rId4" Type="http://schemas.openxmlformats.org/officeDocument/2006/relationships/hyperlink" Target="http://www.emballagescartoncartoval.com/plaque-carton-compact-1210-g.pdt5-f6-83-1.php#tableauQuantites" TargetMode="External" /><Relationship Id="rId5" Type="http://schemas.openxmlformats.org/officeDocument/2006/relationships/hyperlink" Target="http://www.printoclock.com/stickers-autocollants-pir-21-/carre-rectangle-512-1/20x30-63-12/vinyl-blanc-pellicule-65-1/-68-1/carre-rectangle-512-1/20x30-63-12/vinyl-blanc-pellicule-65-1/-68-1.html?ttc=1" TargetMode="External" /><Relationship Id="rId6" Type="http://schemas.openxmlformats.org/officeDocument/2006/relationships/hyperlink" Target="http://b-token.fr/jetons/printed-tokens" TargetMode="External" /><Relationship Id="rId7" Type="http://schemas.openxmlformats.org/officeDocument/2006/relationships/hyperlink" Target="http://www.bruneau.fr/Views/ProcessCommand/BasketPreview.aspx" TargetMode="External" /><Relationship Id="rId8" Type="http://schemas.openxmlformats.org/officeDocument/2006/relationships/hyperlink" Target="http://www.bruneau.fr/Recherche/170-g/200-g/a4/blanc/papier/result.htm?dimensions=4294707557|4294711191|4294707585&amp;search=papier&amp;size=12&amp;sort=Relevance" TargetMode="External" /><Relationship Id="rId9" Type="http://schemas.openxmlformats.org/officeDocument/2006/relationships/hyperlink" Target="http://www.bruneau.fr/Recherche/170-g/200-g/a4/blanc/papier/result.htm?dimensions=4294707557|4294711191|4294707585&amp;search=papier&amp;size=12&amp;sort=Relevance" TargetMode="External" /><Relationship Id="rId10" Type="http://schemas.openxmlformats.org/officeDocument/2006/relationships/hyperlink" Target="http://toutpourlejeu.com/" TargetMode="External" /><Relationship Id="rId11" Type="http://schemas.openxmlformats.org/officeDocument/2006/relationships/hyperlink" Target="http://toutpourlejeu.com/fr/10-sablier" TargetMode="External" /><Relationship Id="rId12" Type="http://schemas.openxmlformats.org/officeDocument/2006/relationships/hyperlink" Target="http://www.bruneau.fr/cartouches/cartouches-laser/toners/toners-grandes-marques/toners-hp/toner-hp-507a-couleurs-separees-pour-imprimante-laser-OF16582.htm?pref=FG9&amp;otype=Merchandising+produits&amp;ovalue=Fiche+produit&amp;ocontext=Accessoires&amp;oabtgroup=&amp;oabtopen" TargetMode="External" /><Relationship Id="rId13" Type="http://schemas.openxmlformats.org/officeDocument/2006/relationships/hyperlink" Target="http://www.bruneau.fr/classement/presentation-protection-documents/plastification/pochettes/pour-plastification-chaud/boite-100-pochettes-transparentes-brillantes-pour-plastification-a4-80-m-OF03107.htm?pref=FG1&amp;otype=Merchandising+produits&amp;ovalue=Fiche+p" TargetMode="External" /><Relationship Id="rId14" Type="http://schemas.openxmlformats.org/officeDocument/2006/relationships/hyperlink" Target="http://www.bruneau.fr/cartouches/cartouches-laser/toners/toners-grandes-marques/toners-hp/toner-hp-507a-couleurs-separees-pour-imprimante-laser-OF16576.htm?pref=FG9&amp;otype=Merchandising+produits&amp;ovalue=Fiche+produit&amp;ocontext=Accessoires&amp;oabtgroup=&amp;oabtopen" TargetMode="External" /><Relationship Id="rId15" Type="http://schemas.openxmlformats.org/officeDocument/2006/relationships/hyperlink" Target="http://www.bruneau.fr/cartouches/cartouches-laser/toners/toners-grandes-marques/toners-hp/toner-hp-507a-couleurs-separees-pour-imprimante-laser-OF16573.htm?pref=FG9&amp;otype=Merchandising+produits&amp;ovalue=Fiche+produit&amp;ocontext=Accessoires&amp;oabtgroup=&amp;oabtopen"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enpac.fr/boite-telescopique/1_15,192/" TargetMode="External" /><Relationship Id="rId2" Type="http://schemas.openxmlformats.org/officeDocument/2006/relationships/hyperlink" Target="http://www.printoclock.com/stickers-autocollants-pir-21-/carre-rectangle-512-1/20x30-63-12/vinyl-blanc-pellicule-65-1/-68-1/carre-rectangle-512-1/20x30-63-12/vinyl-blanc-pellicule-65-1/-68-1.html?ttc=1" TargetMode="External" /><Relationship Id="rId3" Type="http://schemas.openxmlformats.org/officeDocument/2006/relationships/hyperlink" Target="http://www.printoclock.com/stickers-autocollants-pir-21-/carre-rectangle-512-1/5x20-63-3/vinyl-blanc-pellicule-65-1/-68-1.html" TargetMode="External" /><Relationship Id="rId4" Type="http://schemas.openxmlformats.org/officeDocument/2006/relationships/hyperlink" Target="http://www.emballagescartoncartoval.com/plaque-carton-compact-1210-g.pdt5-f6-83-1.php#tableauQuantites" TargetMode="External" /><Relationship Id="rId5" Type="http://schemas.openxmlformats.org/officeDocument/2006/relationships/hyperlink" Target="http://www.printoclock.com/stickers-autocollants-pir-21-/carre-rectangle-512-1/20x30-63-12/vinyl-blanc-pellicule-65-1/-68-1/carre-rectangle-512-1/20x30-63-12/vinyl-blanc-pellicule-65-1/-68-1.html?ttc=1" TargetMode="External" /><Relationship Id="rId6" Type="http://schemas.openxmlformats.org/officeDocument/2006/relationships/hyperlink" Target="http://b-token.fr/jetons/printed-tokens" TargetMode="External" /><Relationship Id="rId7" Type="http://schemas.openxmlformats.org/officeDocument/2006/relationships/hyperlink" Target="http://b-token.fr/jetons/printed-tokens" TargetMode="External" /><Relationship Id="rId8" Type="http://schemas.openxmlformats.org/officeDocument/2006/relationships/hyperlink" Target="http://www.bruneau.fr/Views/ProcessCommand/BasketPreview.aspx" TargetMode="External" /><Relationship Id="rId9" Type="http://schemas.openxmlformats.org/officeDocument/2006/relationships/hyperlink" Target="http://www.bruneau.fr/Recherche/170-g/200-g/a4/blanc/papier/result.htm?dimensions=4294707557|4294711191|4294707585&amp;search=papier&amp;size=12&amp;sort=Relevance" TargetMode="External" /><Relationship Id="rId10" Type="http://schemas.openxmlformats.org/officeDocument/2006/relationships/hyperlink" Target="http://www.bruneau.fr/Recherche/170-g/200-g/a4/blanc/papier/result.htm?dimensions=4294707557|4294711191|4294707585&amp;search=papier&amp;size=12&amp;sort=Relevance" TargetMode="External" /><Relationship Id="rId11" Type="http://schemas.openxmlformats.org/officeDocument/2006/relationships/hyperlink" Target="http://toutpourlejeu.com/" TargetMode="External" /><Relationship Id="rId12" Type="http://schemas.openxmlformats.org/officeDocument/2006/relationships/hyperlink" Target="http://www.bruneau.fr/Recherche/calculatrice/result.htm?search=calculatrice&amp;SearchTrackAction=0&amp;sort=PriceAsc" TargetMode="External" /><Relationship Id="rId13" Type="http://schemas.openxmlformats.org/officeDocument/2006/relationships/hyperlink" Target="http://www.bruneau.fr/papeterie-fournitures/papiers/papier-blanc/ramette-papier-bruneau-reprospeed-a4-80-gr-500-feuilles-blanc-OF15101.htm?pref=FP1&amp;otype=Moteur+de+recherches&amp;ovalue=Achat+rapide&amp;ocontext=Mots+cles&amp;oabtgroup=Groupe+C&amp;oabtopencours=CrossSce" TargetMode="External" /><Relationship Id="rId14" Type="http://schemas.openxmlformats.org/officeDocument/2006/relationships/hyperlink" Target="http://www.bruneau.fr/cartouches/cartouches-laser/toners/toners-grandes-marques/toners-hp/toner-hp-507a-couleurs-separees-pour-imprimante-laser-OF16582.htm?pref=FG9&amp;otype=Merchandising+produits&amp;ovalue=Fiche+produit&amp;ocontext=Accessoires&amp;oabtgroup=&amp;oabtopen" TargetMode="External" /><Relationship Id="rId15" Type="http://schemas.openxmlformats.org/officeDocument/2006/relationships/hyperlink" Target="http://www.bruneau.fr/classement/presentation-protection-documents/plastification/pochettes/pour-plastification-chaud/boite-100-pochettes-transparentes-brillantes-pour-plastification-a4-80-m-OF03107.htm?pref=FG1&amp;otype=Merchandising+produits&amp;ovalue=Fiche+p" TargetMode="External" /><Relationship Id="rId16" Type="http://schemas.openxmlformats.org/officeDocument/2006/relationships/hyperlink" Target="http://www.bruneau.fr/cartouches/cartouches-laser/toners/toners-grandes-marques/toners-hp/toner-hp-507a-couleurs-separees-pour-imprimante-laser-OF16576.htm?pref=FG9&amp;otype=Merchandising+produits&amp;ovalue=Fiche+produit&amp;ocontext=Accessoires&amp;oabtgroup=&amp;oabtopen" TargetMode="External" /><Relationship Id="rId17" Type="http://schemas.openxmlformats.org/officeDocument/2006/relationships/hyperlink" Target="http://www.bruneau.fr/cartouches/cartouches-laser/toners/toners-grandes-marques/toners-hp/toner-hp-507a-couleurs-separees-pour-imprimante-laser-OF16573.htm?pref=FG9&amp;otype=Merchandising+produits&amp;ovalue=Fiche+produit&amp;ocontext=Accessoires&amp;oabtgroup=&amp;oabtopen" TargetMode="External" /><Relationship Id="rId18" Type="http://schemas.openxmlformats.org/officeDocument/2006/relationships/hyperlink" Target="http://b-token.fr/jetons/printed-tokens" TargetMode="External" /><Relationship Id="rId19" Type="http://schemas.openxmlformats.org/officeDocument/2006/relationships/hyperlink" Target="http://www.bruneau.fr/Views/ProcessCommand/BasketPreview.aspx" TargetMode="External" /><Relationship Id="rId20" Type="http://schemas.openxmlformats.org/officeDocument/2006/relationships/hyperlink" Target="http://www.bruneau.fr/Recherche/170-g/200-g/a4/blanc/papier/result.htm?dimensions=4294707557|4294711191|4294707585&amp;search=papier&amp;size=12&amp;sort=Relevance" TargetMode="External" /><Relationship Id="rId21" Type="http://schemas.openxmlformats.org/officeDocument/2006/relationships/hyperlink" Target="http://www.bruneau.fr/Recherche/170-g/200-g/a4/blanc/papier/result.htm?dimensions=4294707557|4294711191|4294707585&amp;search=papier&amp;size=12&amp;sort=Relevance" TargetMode="External" /><Relationship Id="rId22" Type="http://schemas.openxmlformats.org/officeDocument/2006/relationships/hyperlink" Target="http://toutpourlejeu.com/fr/10-sablier" TargetMode="External" /><Relationship Id="rId2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runeau.fr/classement/presentation-protection-documents/plastification/plastifieuses/plastifieuse-a3-fellowes-venus-OF03177.htm?otype=Moteur+de+recherches&amp;ovalue=Fiche+produit&amp;ocontext=Mots+cles&amp;oabtgroup=Groupe+C&amp;oabtopencours=CrossScellingPan" TargetMode="External" /><Relationship Id="rId2" Type="http://schemas.openxmlformats.org/officeDocument/2006/relationships/hyperlink" Target="http://www.bruneau.fr/informatique-bureautique/materiel-impression/imprimantes/imprimantes-a4/imprimantes-a4-laser/imprimante-laser-couleur-hp-lje-500-color-m551dn-OF25473.htm?otype=Moteur+de+recherches&amp;ovalue=Fiche+produit&amp;ocontext=Mots+cles&amp;oabtgroup=Gr" TargetMode="External" /><Relationship Id="rId3" Type="http://schemas.openxmlformats.org/officeDocument/2006/relationships/hyperlink" Target="http://www.bruneau.fr/papeterie-fournitures/fournitures-instruments/instruments-coupe/cutters-lames/cutters/cutter-professionnel-safetool-metal-18-mm-OF85343.htm?otype=Moteur+de+recherches&amp;ovalue=Fiche+produit&amp;ocontext=Mots+cles&amp;oabtgroup=Groupe+C&amp;oabtope" TargetMode="External" /><Relationship Id="rId4" Type="http://schemas.openxmlformats.org/officeDocument/2006/relationships/hyperlink" Target="http://www.bruneau.fr/papeterie-fournitures/fournitures-instruments/instruments-coupe/cutters-lames/lames/lames-standard-pour-cutter-atelier-18-mm-etui-10-OF33088.htm?otype=Merchandising+produits&amp;ovalue=Fiche+produit&amp;ocontext=Accessoires&amp;oabtgroup=Groupe+" TargetMode="External" /><Relationship Id="rId5" Type="http://schemas.openxmlformats.org/officeDocument/2006/relationships/hyperlink" Target="http://www.bruneau.fr/papeterie-fournitures/fournitures-instruments/instruments-coupe/plaques-coupe-ic5893500.htm" TargetMode="External" /><Relationship Id="rId6" Type="http://schemas.openxmlformats.org/officeDocument/2006/relationships/hyperlink" Target="http://www.bruneau.fr/papeterie-fournitures/papiers/papier-blanc/ramette-papier-bruneau-reprospeed-a4-80-gr-500-feuilles-blanc-OF15101.htm?otype=Moteur+de+recherches&amp;ovalue=Fiche+produit&amp;ocontext=Mots+cles&amp;oabtgroup=Groupe+C&amp;oabtopencours=CrossScellingPan" TargetMode="Externa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9"/>
  <sheetViews>
    <sheetView zoomScalePageLayoutView="0" workbookViewId="0" topLeftCell="A1">
      <selection activeCell="D11" sqref="D11"/>
    </sheetView>
  </sheetViews>
  <sheetFormatPr defaultColWidth="11.421875" defaultRowHeight="15"/>
  <cols>
    <col min="1" max="1" width="19.00390625" style="60" bestFit="1" customWidth="1"/>
    <col min="2" max="2" width="8.00390625" style="7" customWidth="1"/>
    <col min="3" max="3" width="10.140625" style="61" customWidth="1"/>
    <col min="4" max="4" width="11.00390625" style="61" customWidth="1"/>
    <col min="5" max="5" width="11.421875" style="61" customWidth="1"/>
    <col min="6" max="6" width="7.7109375" style="61" customWidth="1"/>
    <col min="7" max="7" width="9.57421875" style="61" customWidth="1"/>
    <col min="8" max="8" width="9.28125" style="61" customWidth="1"/>
    <col min="9" max="9" width="7.7109375" style="61" customWidth="1"/>
    <col min="10" max="10" width="11.28125" style="61" customWidth="1"/>
    <col min="11" max="16384" width="11.421875" style="7" customWidth="1"/>
  </cols>
  <sheetData>
    <row r="1" spans="1:10" ht="15" customHeight="1">
      <c r="A1" s="108" t="s">
        <v>183</v>
      </c>
      <c r="B1" s="108"/>
      <c r="C1" s="108"/>
      <c r="D1" s="108"/>
      <c r="E1" s="108"/>
      <c r="F1" s="108"/>
      <c r="G1" s="108"/>
      <c r="H1" s="108"/>
      <c r="I1" s="108"/>
      <c r="J1" s="108"/>
    </row>
    <row r="2" spans="1:10" ht="15">
      <c r="A2" s="108"/>
      <c r="B2" s="108"/>
      <c r="C2" s="108"/>
      <c r="D2" s="108"/>
      <c r="E2" s="108"/>
      <c r="F2" s="108"/>
      <c r="G2" s="108"/>
      <c r="H2" s="108"/>
      <c r="I2" s="108"/>
      <c r="J2" s="108"/>
    </row>
    <row r="3" spans="1:10" ht="15">
      <c r="A3" s="108"/>
      <c r="B3" s="108"/>
      <c r="C3" s="108"/>
      <c r="D3" s="108"/>
      <c r="E3" s="108"/>
      <c r="F3" s="108"/>
      <c r="G3" s="108"/>
      <c r="H3" s="108"/>
      <c r="I3" s="108"/>
      <c r="J3" s="108"/>
    </row>
    <row r="4" spans="1:10" ht="15">
      <c r="A4" s="112" t="s">
        <v>186</v>
      </c>
      <c r="B4" s="112"/>
      <c r="C4" s="112"/>
      <c r="D4" s="112"/>
      <c r="E4" s="112"/>
      <c r="F4" s="112"/>
      <c r="G4" s="112"/>
      <c r="H4" s="112"/>
      <c r="I4" s="112"/>
      <c r="J4" s="112"/>
    </row>
    <row r="7" spans="1:10" ht="43.5" customHeight="1">
      <c r="A7" s="117" t="s">
        <v>53</v>
      </c>
      <c r="B7" s="117" t="s">
        <v>54</v>
      </c>
      <c r="C7" s="115" t="s">
        <v>55</v>
      </c>
      <c r="D7" s="115" t="s">
        <v>56</v>
      </c>
      <c r="E7" s="115" t="s">
        <v>57</v>
      </c>
      <c r="F7" s="115" t="s">
        <v>58</v>
      </c>
      <c r="G7" s="115" t="s">
        <v>59</v>
      </c>
      <c r="H7" s="115" t="s">
        <v>77</v>
      </c>
      <c r="I7" s="116" t="s">
        <v>60</v>
      </c>
      <c r="J7" s="115" t="s">
        <v>61</v>
      </c>
    </row>
    <row r="8" spans="1:10" ht="37.5" customHeight="1">
      <c r="A8" s="117"/>
      <c r="B8" s="117"/>
      <c r="C8" s="115"/>
      <c r="D8" s="115"/>
      <c r="E8" s="115"/>
      <c r="F8" s="115"/>
      <c r="G8" s="115"/>
      <c r="H8" s="115"/>
      <c r="I8" s="116"/>
      <c r="J8" s="115"/>
    </row>
    <row r="9" spans="1:10" ht="15">
      <c r="A9" s="111" t="s">
        <v>62</v>
      </c>
      <c r="B9" s="111"/>
      <c r="C9" s="83"/>
      <c r="D9" s="84"/>
      <c r="E9" s="84"/>
      <c r="F9" s="84"/>
      <c r="G9" s="84"/>
      <c r="H9" s="84"/>
      <c r="I9" s="84"/>
      <c r="J9" s="85"/>
    </row>
    <row r="10" spans="1:10" ht="15">
      <c r="A10" s="75" t="s">
        <v>62</v>
      </c>
      <c r="B10" s="76">
        <v>300</v>
      </c>
      <c r="C10" s="77">
        <v>0.76</v>
      </c>
      <c r="D10" s="77">
        <f>(C10*(1+(19.6/100)))</f>
        <v>0.90896</v>
      </c>
      <c r="E10" s="77">
        <f>((B10*C10)*(1+(19.6/100)))</f>
        <v>272.688</v>
      </c>
      <c r="F10" s="78">
        <v>1</v>
      </c>
      <c r="G10" s="77">
        <f>C10*F10</f>
        <v>0.76</v>
      </c>
      <c r="H10" s="77">
        <f>F10*D10</f>
        <v>0.90896</v>
      </c>
      <c r="I10" s="78">
        <f>B10-F10</f>
        <v>299</v>
      </c>
      <c r="J10" s="77">
        <f>I10*C10</f>
        <v>227.24</v>
      </c>
    </row>
    <row r="11" spans="1:10" ht="15">
      <c r="A11" s="75" t="s">
        <v>63</v>
      </c>
      <c r="B11" s="76">
        <v>1200</v>
      </c>
      <c r="C11" s="77">
        <v>1.12</v>
      </c>
      <c r="D11" s="77">
        <f>(C11*(1+(19.6/100)))</f>
        <v>1.33952</v>
      </c>
      <c r="E11" s="77">
        <f>((B11*C11)*(1+(19.6/100)))</f>
        <v>1607.4240000000002</v>
      </c>
      <c r="F11" s="78">
        <v>4</v>
      </c>
      <c r="G11" s="77">
        <f>C11*F11</f>
        <v>4.48</v>
      </c>
      <c r="H11" s="77">
        <f>F11*D11</f>
        <v>5.35808</v>
      </c>
      <c r="I11" s="78">
        <f>B11-F11</f>
        <v>1196</v>
      </c>
      <c r="J11" s="77">
        <f>I11*C11</f>
        <v>1339.5200000000002</v>
      </c>
    </row>
    <row r="12" spans="1:10" ht="15">
      <c r="A12" s="75" t="s">
        <v>64</v>
      </c>
      <c r="B12" s="76">
        <v>2400</v>
      </c>
      <c r="C12" s="77">
        <v>0.23</v>
      </c>
      <c r="D12" s="77">
        <f>(C12*(1+(19.6/100)))</f>
        <v>0.27508</v>
      </c>
      <c r="E12" s="77">
        <f>((B12*C12)*(1+(19.6/100)))</f>
        <v>660.192</v>
      </c>
      <c r="F12" s="78">
        <v>8</v>
      </c>
      <c r="G12" s="77">
        <f>C12*F12</f>
        <v>1.84</v>
      </c>
      <c r="H12" s="77">
        <f>F12*D12</f>
        <v>2.20064</v>
      </c>
      <c r="I12" s="78">
        <f>B12-F12</f>
        <v>2392</v>
      </c>
      <c r="J12" s="77">
        <f>I12*C12</f>
        <v>550.16</v>
      </c>
    </row>
    <row r="13" spans="1:10" ht="15">
      <c r="A13" s="110" t="s">
        <v>65</v>
      </c>
      <c r="B13" s="110"/>
      <c r="C13" s="79"/>
      <c r="D13" s="79"/>
      <c r="E13" s="79"/>
      <c r="F13" s="79"/>
      <c r="G13" s="79"/>
      <c r="H13" s="79"/>
      <c r="I13" s="79"/>
      <c r="J13" s="79"/>
    </row>
    <row r="14" spans="1:10" ht="15">
      <c r="A14" s="75" t="s">
        <v>66</v>
      </c>
      <c r="B14" s="76">
        <v>75</v>
      </c>
      <c r="C14" s="77">
        <v>2.35</v>
      </c>
      <c r="D14" s="77">
        <f aca="true" t="shared" si="0" ref="D14:D34">(C14*(1+(19.6/100)))</f>
        <v>2.8106</v>
      </c>
      <c r="E14" s="77">
        <f>((B14*C14)*(1+(19.6/100)))</f>
        <v>210.795</v>
      </c>
      <c r="F14" s="78">
        <v>1</v>
      </c>
      <c r="G14" s="77">
        <f>C14*F14</f>
        <v>2.35</v>
      </c>
      <c r="H14" s="77">
        <f aca="true" t="shared" si="1" ref="H14:H30">F14*D14</f>
        <v>2.8106</v>
      </c>
      <c r="I14" s="78">
        <f>B14-F14</f>
        <v>74</v>
      </c>
      <c r="J14" s="77">
        <f>I14*C14</f>
        <v>173.9</v>
      </c>
    </row>
    <row r="15" spans="1:10" ht="15">
      <c r="A15" s="75" t="s">
        <v>63</v>
      </c>
      <c r="B15" s="76">
        <v>600</v>
      </c>
      <c r="C15" s="77">
        <v>1.12</v>
      </c>
      <c r="D15" s="77">
        <f t="shared" si="0"/>
        <v>1.33952</v>
      </c>
      <c r="E15" s="77">
        <f>((B15*C15)*(1+(19.6/100)))</f>
        <v>803.7120000000001</v>
      </c>
      <c r="F15" s="78">
        <v>2</v>
      </c>
      <c r="G15" s="77">
        <f>C15*F15</f>
        <v>2.24</v>
      </c>
      <c r="H15" s="77">
        <f t="shared" si="1"/>
        <v>2.67904</v>
      </c>
      <c r="I15" s="78">
        <f>B15-F15</f>
        <v>598</v>
      </c>
      <c r="J15" s="77">
        <f>I15*C15</f>
        <v>669.7600000000001</v>
      </c>
    </row>
    <row r="16" spans="1:10" ht="15">
      <c r="A16" s="109" t="s">
        <v>67</v>
      </c>
      <c r="B16" s="109"/>
      <c r="C16" s="86"/>
      <c r="D16" s="87"/>
      <c r="E16" s="87"/>
      <c r="F16" s="87"/>
      <c r="G16" s="87"/>
      <c r="H16" s="87"/>
      <c r="I16" s="87"/>
      <c r="J16" s="88"/>
    </row>
    <row r="17" spans="1:10" ht="15">
      <c r="A17" s="75" t="s">
        <v>68</v>
      </c>
      <c r="B17" s="76">
        <v>300</v>
      </c>
      <c r="C17" s="77">
        <v>0.07</v>
      </c>
      <c r="D17" s="77">
        <f t="shared" si="0"/>
        <v>0.08372</v>
      </c>
      <c r="E17" s="77">
        <f>((B17*C17)*(1+(19.6/100)))</f>
        <v>25.116000000000003</v>
      </c>
      <c r="F17" s="78">
        <v>1</v>
      </c>
      <c r="G17" s="77">
        <f>C17*F17</f>
        <v>0.07</v>
      </c>
      <c r="H17" s="77">
        <f t="shared" si="1"/>
        <v>0.08372</v>
      </c>
      <c r="I17" s="78">
        <f>B17-F17</f>
        <v>299</v>
      </c>
      <c r="J17" s="77">
        <f>I17*C17</f>
        <v>20.930000000000003</v>
      </c>
    </row>
    <row r="18" spans="1:10" ht="15">
      <c r="A18" s="75" t="s">
        <v>68</v>
      </c>
      <c r="B18" s="76">
        <v>300</v>
      </c>
      <c r="C18" s="77">
        <v>0.07</v>
      </c>
      <c r="D18" s="77">
        <f t="shared" si="0"/>
        <v>0.08372</v>
      </c>
      <c r="E18" s="77">
        <f aca="true" t="shared" si="2" ref="E18:E27">((B18*C18)*(1+(19.6/100)))</f>
        <v>25.116000000000003</v>
      </c>
      <c r="F18" s="78">
        <v>1</v>
      </c>
      <c r="G18" s="77">
        <f aca="true" t="shared" si="3" ref="G18:G27">C18*F18</f>
        <v>0.07</v>
      </c>
      <c r="H18" s="77">
        <f t="shared" si="1"/>
        <v>0.08372</v>
      </c>
      <c r="I18" s="78">
        <f aca="true" t="shared" si="4" ref="I18:I27">B18-F18</f>
        <v>299</v>
      </c>
      <c r="J18" s="77">
        <f aca="true" t="shared" si="5" ref="J18:J27">I18*C18</f>
        <v>20.930000000000003</v>
      </c>
    </row>
    <row r="19" spans="1:10" ht="15">
      <c r="A19" s="75" t="s">
        <v>68</v>
      </c>
      <c r="B19" s="76">
        <v>300</v>
      </c>
      <c r="C19" s="77">
        <v>0.07</v>
      </c>
      <c r="D19" s="77">
        <f t="shared" si="0"/>
        <v>0.08372</v>
      </c>
      <c r="E19" s="77">
        <f t="shared" si="2"/>
        <v>25.116000000000003</v>
      </c>
      <c r="F19" s="78">
        <v>1</v>
      </c>
      <c r="G19" s="77">
        <f t="shared" si="3"/>
        <v>0.07</v>
      </c>
      <c r="H19" s="77">
        <f t="shared" si="1"/>
        <v>0.08372</v>
      </c>
      <c r="I19" s="78">
        <f t="shared" si="4"/>
        <v>299</v>
      </c>
      <c r="J19" s="77">
        <f t="shared" si="5"/>
        <v>20.930000000000003</v>
      </c>
    </row>
    <row r="20" spans="1:10" ht="15">
      <c r="A20" s="75" t="s">
        <v>68</v>
      </c>
      <c r="B20" s="76">
        <v>300</v>
      </c>
      <c r="C20" s="77">
        <v>0.07</v>
      </c>
      <c r="D20" s="77">
        <f t="shared" si="0"/>
        <v>0.08372</v>
      </c>
      <c r="E20" s="77">
        <f t="shared" si="2"/>
        <v>25.116000000000003</v>
      </c>
      <c r="F20" s="78">
        <v>1</v>
      </c>
      <c r="G20" s="77">
        <f t="shared" si="3"/>
        <v>0.07</v>
      </c>
      <c r="H20" s="77">
        <f t="shared" si="1"/>
        <v>0.08372</v>
      </c>
      <c r="I20" s="78">
        <f t="shared" si="4"/>
        <v>299</v>
      </c>
      <c r="J20" s="77">
        <f t="shared" si="5"/>
        <v>20.930000000000003</v>
      </c>
    </row>
    <row r="21" spans="1:10" ht="15">
      <c r="A21" s="75" t="s">
        <v>68</v>
      </c>
      <c r="B21" s="76">
        <v>300</v>
      </c>
      <c r="C21" s="77">
        <v>0.07</v>
      </c>
      <c r="D21" s="77">
        <f t="shared" si="0"/>
        <v>0.08372</v>
      </c>
      <c r="E21" s="77">
        <f t="shared" si="2"/>
        <v>25.116000000000003</v>
      </c>
      <c r="F21" s="78">
        <v>1</v>
      </c>
      <c r="G21" s="77">
        <f t="shared" si="3"/>
        <v>0.07</v>
      </c>
      <c r="H21" s="77">
        <f t="shared" si="1"/>
        <v>0.08372</v>
      </c>
      <c r="I21" s="78">
        <f t="shared" si="4"/>
        <v>299</v>
      </c>
      <c r="J21" s="77">
        <f t="shared" si="5"/>
        <v>20.930000000000003</v>
      </c>
    </row>
    <row r="22" spans="1:10" ht="15">
      <c r="A22" s="75" t="s">
        <v>68</v>
      </c>
      <c r="B22" s="76">
        <v>300</v>
      </c>
      <c r="C22" s="77">
        <v>0.07</v>
      </c>
      <c r="D22" s="77">
        <f t="shared" si="0"/>
        <v>0.08372</v>
      </c>
      <c r="E22" s="77">
        <f t="shared" si="2"/>
        <v>25.116000000000003</v>
      </c>
      <c r="F22" s="78">
        <v>1</v>
      </c>
      <c r="G22" s="77">
        <f t="shared" si="3"/>
        <v>0.07</v>
      </c>
      <c r="H22" s="77">
        <f t="shared" si="1"/>
        <v>0.08372</v>
      </c>
      <c r="I22" s="78">
        <f t="shared" si="4"/>
        <v>299</v>
      </c>
      <c r="J22" s="77">
        <f t="shared" si="5"/>
        <v>20.930000000000003</v>
      </c>
    </row>
    <row r="23" spans="1:10" ht="15">
      <c r="A23" s="75" t="s">
        <v>68</v>
      </c>
      <c r="B23" s="76">
        <v>300</v>
      </c>
      <c r="C23" s="77">
        <v>0.07</v>
      </c>
      <c r="D23" s="77">
        <f t="shared" si="0"/>
        <v>0.08372</v>
      </c>
      <c r="E23" s="77">
        <f t="shared" si="2"/>
        <v>25.116000000000003</v>
      </c>
      <c r="F23" s="78">
        <v>1</v>
      </c>
      <c r="G23" s="77">
        <f t="shared" si="3"/>
        <v>0.07</v>
      </c>
      <c r="H23" s="77">
        <f t="shared" si="1"/>
        <v>0.08372</v>
      </c>
      <c r="I23" s="78">
        <f t="shared" si="4"/>
        <v>299</v>
      </c>
      <c r="J23" s="77">
        <f t="shared" si="5"/>
        <v>20.930000000000003</v>
      </c>
    </row>
    <row r="24" spans="1:10" ht="15">
      <c r="A24" s="75" t="s">
        <v>68</v>
      </c>
      <c r="B24" s="76">
        <v>300</v>
      </c>
      <c r="C24" s="77">
        <v>0.07</v>
      </c>
      <c r="D24" s="77">
        <f t="shared" si="0"/>
        <v>0.08372</v>
      </c>
      <c r="E24" s="77">
        <f t="shared" si="2"/>
        <v>25.116000000000003</v>
      </c>
      <c r="F24" s="78">
        <v>1</v>
      </c>
      <c r="G24" s="77">
        <f t="shared" si="3"/>
        <v>0.07</v>
      </c>
      <c r="H24" s="77">
        <f t="shared" si="1"/>
        <v>0.08372</v>
      </c>
      <c r="I24" s="78">
        <f t="shared" si="4"/>
        <v>299</v>
      </c>
      <c r="J24" s="77">
        <f t="shared" si="5"/>
        <v>20.930000000000003</v>
      </c>
    </row>
    <row r="25" spans="1:10" ht="15">
      <c r="A25" s="75" t="s">
        <v>69</v>
      </c>
      <c r="B25" s="76">
        <v>2100</v>
      </c>
      <c r="C25" s="78">
        <v>0.05</v>
      </c>
      <c r="D25" s="78">
        <f t="shared" si="0"/>
        <v>0.0598</v>
      </c>
      <c r="E25" s="78">
        <f t="shared" si="2"/>
        <v>125.58</v>
      </c>
      <c r="F25" s="78">
        <v>7</v>
      </c>
      <c r="G25" s="78">
        <f t="shared" si="3"/>
        <v>0.35000000000000003</v>
      </c>
      <c r="H25" s="77">
        <f t="shared" si="1"/>
        <v>0.41859999999999997</v>
      </c>
      <c r="I25" s="78">
        <f t="shared" si="4"/>
        <v>2093</v>
      </c>
      <c r="J25" s="78">
        <f t="shared" si="5"/>
        <v>104.65</v>
      </c>
    </row>
    <row r="26" spans="1:10" ht="15">
      <c r="A26" s="75" t="s">
        <v>70</v>
      </c>
      <c r="B26" s="76">
        <v>1200</v>
      </c>
      <c r="C26" s="78">
        <v>0.05</v>
      </c>
      <c r="D26" s="78">
        <f t="shared" si="0"/>
        <v>0.0598</v>
      </c>
      <c r="E26" s="78">
        <f t="shared" si="2"/>
        <v>71.75999999999999</v>
      </c>
      <c r="F26" s="78">
        <v>4</v>
      </c>
      <c r="G26" s="78">
        <f t="shared" si="3"/>
        <v>0.2</v>
      </c>
      <c r="H26" s="77">
        <f t="shared" si="1"/>
        <v>0.2392</v>
      </c>
      <c r="I26" s="78">
        <f t="shared" si="4"/>
        <v>1196</v>
      </c>
      <c r="J26" s="78">
        <f t="shared" si="5"/>
        <v>59.800000000000004</v>
      </c>
    </row>
    <row r="27" spans="1:10" ht="15">
      <c r="A27" s="75" t="s">
        <v>71</v>
      </c>
      <c r="B27" s="76">
        <v>300</v>
      </c>
      <c r="C27" s="78">
        <v>0.05</v>
      </c>
      <c r="D27" s="78">
        <f t="shared" si="0"/>
        <v>0.0598</v>
      </c>
      <c r="E27" s="78">
        <f t="shared" si="2"/>
        <v>17.939999999999998</v>
      </c>
      <c r="F27" s="78">
        <v>1</v>
      </c>
      <c r="G27" s="78">
        <f t="shared" si="3"/>
        <v>0.05</v>
      </c>
      <c r="H27" s="77">
        <f t="shared" si="1"/>
        <v>0.0598</v>
      </c>
      <c r="I27" s="78">
        <f t="shared" si="4"/>
        <v>299</v>
      </c>
      <c r="J27" s="78">
        <f t="shared" si="5"/>
        <v>14.950000000000001</v>
      </c>
    </row>
    <row r="28" spans="1:10" ht="15">
      <c r="A28" s="75" t="s">
        <v>73</v>
      </c>
      <c r="B28" s="76">
        <v>300</v>
      </c>
      <c r="C28" s="78">
        <v>0.45</v>
      </c>
      <c r="D28" s="78">
        <f t="shared" si="0"/>
        <v>0.5382</v>
      </c>
      <c r="E28" s="78">
        <f>((B28*C28)*(1+(19.6/100)))</f>
        <v>161.45999999999998</v>
      </c>
      <c r="F28" s="78">
        <v>1</v>
      </c>
      <c r="G28" s="78">
        <f>C28*F28</f>
        <v>0.45</v>
      </c>
      <c r="H28" s="77">
        <f t="shared" si="1"/>
        <v>0.5382</v>
      </c>
      <c r="I28" s="78">
        <f>B28-F28</f>
        <v>299</v>
      </c>
      <c r="J28" s="78">
        <f>I28*C28</f>
        <v>134.55</v>
      </c>
    </row>
    <row r="29" spans="1:10" ht="15">
      <c r="A29" s="75" t="s">
        <v>74</v>
      </c>
      <c r="B29" s="76">
        <v>300</v>
      </c>
      <c r="C29" s="78">
        <v>1.89</v>
      </c>
      <c r="D29" s="78">
        <f t="shared" si="0"/>
        <v>2.26044</v>
      </c>
      <c r="E29" s="78">
        <f>((B29*C29)*(1+(19.6/100)))</f>
        <v>678.132</v>
      </c>
      <c r="F29" s="78">
        <v>1</v>
      </c>
      <c r="G29" s="78">
        <f>C29*F29</f>
        <v>1.89</v>
      </c>
      <c r="H29" s="77">
        <f t="shared" si="1"/>
        <v>2.26044</v>
      </c>
      <c r="I29" s="78">
        <f>B29-F29</f>
        <v>299</v>
      </c>
      <c r="J29" s="78">
        <f>I29*C29</f>
        <v>565.11</v>
      </c>
    </row>
    <row r="30" spans="1:10" ht="30">
      <c r="A30" s="93" t="s">
        <v>75</v>
      </c>
      <c r="B30" s="74">
        <v>15000</v>
      </c>
      <c r="C30" s="73">
        <v>0.00578</v>
      </c>
      <c r="D30" s="73">
        <f t="shared" si="0"/>
        <v>0.006912880000000001</v>
      </c>
      <c r="E30" s="73">
        <f>((B30*C30)*(1+(19.6/100)))</f>
        <v>103.6932</v>
      </c>
      <c r="F30" s="73">
        <v>200</v>
      </c>
      <c r="G30" s="73">
        <f>C30*F30</f>
        <v>1.1560000000000001</v>
      </c>
      <c r="H30" s="94">
        <f t="shared" si="1"/>
        <v>1.382576</v>
      </c>
      <c r="I30" s="73">
        <f>B30-F30</f>
        <v>14800</v>
      </c>
      <c r="J30" s="73">
        <f>I30*C30</f>
        <v>85.54400000000001</v>
      </c>
    </row>
    <row r="31" spans="1:10" ht="15">
      <c r="A31" s="109" t="s">
        <v>84</v>
      </c>
      <c r="B31" s="109"/>
      <c r="C31" s="89"/>
      <c r="D31" s="90"/>
      <c r="E31" s="90"/>
      <c r="F31" s="90"/>
      <c r="G31" s="90"/>
      <c r="H31" s="91"/>
      <c r="I31" s="90"/>
      <c r="J31" s="92"/>
    </row>
    <row r="32" spans="1:10" ht="15">
      <c r="A32" s="75" t="s">
        <v>85</v>
      </c>
      <c r="B32" s="76">
        <v>1</v>
      </c>
      <c r="C32" s="77">
        <v>251.6</v>
      </c>
      <c r="D32" s="77">
        <f t="shared" si="0"/>
        <v>300.9136</v>
      </c>
      <c r="E32" s="77">
        <f>((B32*C32)*(1+(19.6/100)))</f>
        <v>300.9136</v>
      </c>
      <c r="F32" s="78">
        <v>1</v>
      </c>
      <c r="G32" s="77">
        <f>(C32*F32)/50</f>
        <v>5.032</v>
      </c>
      <c r="H32" s="77">
        <f>(F32*D32)/50</f>
        <v>6.018272</v>
      </c>
      <c r="I32" s="78">
        <f>B32-F32</f>
        <v>0</v>
      </c>
      <c r="J32" s="77">
        <f>I32*C32</f>
        <v>0</v>
      </c>
    </row>
    <row r="33" spans="1:10" ht="15">
      <c r="A33" s="75" t="s">
        <v>86</v>
      </c>
      <c r="B33" s="76">
        <v>1</v>
      </c>
      <c r="C33" s="77">
        <v>236.5</v>
      </c>
      <c r="D33" s="77">
        <f t="shared" si="0"/>
        <v>282.854</v>
      </c>
      <c r="E33" s="77">
        <f>((B33*C33)*(1+(19.6/100)))</f>
        <v>282.854</v>
      </c>
      <c r="F33" s="78">
        <v>1</v>
      </c>
      <c r="G33" s="77">
        <f>(C33*F33)/50</f>
        <v>4.73</v>
      </c>
      <c r="H33" s="77">
        <f>(F33*D33)/50</f>
        <v>5.65708</v>
      </c>
      <c r="I33" s="78">
        <f>B33-F33</f>
        <v>0</v>
      </c>
      <c r="J33" s="77">
        <f>I33*C33</f>
        <v>0</v>
      </c>
    </row>
    <row r="34" spans="1:10" ht="15">
      <c r="A34" s="75" t="s">
        <v>87</v>
      </c>
      <c r="B34" s="76">
        <v>1</v>
      </c>
      <c r="C34" s="77">
        <v>236.5</v>
      </c>
      <c r="D34" s="77">
        <f t="shared" si="0"/>
        <v>282.854</v>
      </c>
      <c r="E34" s="77">
        <f>((B34*C34)*(1+(19.6/100)))</f>
        <v>282.854</v>
      </c>
      <c r="F34" s="78">
        <v>1</v>
      </c>
      <c r="G34" s="77">
        <f>(C34*F34)/50</f>
        <v>4.73</v>
      </c>
      <c r="H34" s="77">
        <f>(F34*D34)/50</f>
        <v>5.65708</v>
      </c>
      <c r="I34" s="78">
        <f>B34-F34</f>
        <v>0</v>
      </c>
      <c r="J34" s="77">
        <f>I34*C34</f>
        <v>0</v>
      </c>
    </row>
    <row r="35" spans="1:10" ht="15">
      <c r="A35" s="80" t="s">
        <v>72</v>
      </c>
      <c r="B35" s="76">
        <v>3600</v>
      </c>
      <c r="C35" s="78">
        <v>0.57</v>
      </c>
      <c r="D35" s="78">
        <f>(C35*(1+(19.6/100)))</f>
        <v>0.6817199999999999</v>
      </c>
      <c r="E35" s="78">
        <f>((B35*C35)*(1+(19.6/100)))</f>
        <v>2454.192</v>
      </c>
      <c r="F35" s="78">
        <f>SUM(F31+F33+F34)</f>
        <v>2</v>
      </c>
      <c r="G35" s="78">
        <f>C35*F35</f>
        <v>1.14</v>
      </c>
      <c r="H35" s="77">
        <f>F35*D35</f>
        <v>1.3634399999999998</v>
      </c>
      <c r="I35" s="78">
        <f>B35-F35</f>
        <v>3598</v>
      </c>
      <c r="J35" s="78">
        <f>I35*C35</f>
        <v>2050.8599999999997</v>
      </c>
    </row>
    <row r="36" spans="1:10" ht="17.25">
      <c r="A36" s="81" t="s">
        <v>128</v>
      </c>
      <c r="B36" s="79"/>
      <c r="C36" s="82">
        <f>SUM(C10:C35)</f>
        <v>733.80578</v>
      </c>
      <c r="D36" s="82">
        <f>SUM(D10:D35)</f>
        <v>877.6317128800001</v>
      </c>
      <c r="E36" s="82">
        <f>SUM(E10:E35)</f>
        <v>8235.1178</v>
      </c>
      <c r="F36" s="78"/>
      <c r="G36" s="82">
        <f>SUM(G10:G35)</f>
        <v>31.958000000000002</v>
      </c>
      <c r="H36" s="82">
        <f>SUM(H10:H35)</f>
        <v>38.22176799999999</v>
      </c>
      <c r="I36" s="78"/>
      <c r="J36" s="82">
        <f>SUM(J10:J35)</f>
        <v>6143.483999999999</v>
      </c>
    </row>
    <row r="37" spans="1:8" ht="15">
      <c r="A37" s="62"/>
      <c r="H37" s="63"/>
    </row>
    <row r="38" spans="1:10" ht="15">
      <c r="A38" s="114" t="s">
        <v>51</v>
      </c>
      <c r="B38" s="114"/>
      <c r="C38" s="114"/>
      <c r="D38" s="113" t="s">
        <v>78</v>
      </c>
      <c r="E38" s="113"/>
      <c r="F38" s="113"/>
      <c r="G38" s="64">
        <f>SUM(G10:G35)</f>
        <v>31.958000000000002</v>
      </c>
      <c r="J38" s="65"/>
    </row>
    <row r="39" spans="1:8" ht="17.25">
      <c r="A39" s="114" t="s">
        <v>52</v>
      </c>
      <c r="B39" s="114"/>
      <c r="D39" s="113" t="s">
        <v>79</v>
      </c>
      <c r="E39" s="113"/>
      <c r="F39" s="113"/>
      <c r="G39" s="113"/>
      <c r="H39" s="66">
        <f>SUM(H10:H35)</f>
        <v>38.22176799999999</v>
      </c>
    </row>
  </sheetData>
  <sheetProtection/>
  <mergeCells count="20">
    <mergeCell ref="D38:F38"/>
    <mergeCell ref="D39:G39"/>
    <mergeCell ref="A38:C38"/>
    <mergeCell ref="A39:B39"/>
    <mergeCell ref="H7:H8"/>
    <mergeCell ref="J7:J8"/>
    <mergeCell ref="E7:E8"/>
    <mergeCell ref="F7:F8"/>
    <mergeCell ref="G7:G8"/>
    <mergeCell ref="I7:I8"/>
    <mergeCell ref="A1:J3"/>
    <mergeCell ref="A31:B31"/>
    <mergeCell ref="A13:B13"/>
    <mergeCell ref="A9:B9"/>
    <mergeCell ref="A16:B16"/>
    <mergeCell ref="A4:J4"/>
    <mergeCell ref="A7:A8"/>
    <mergeCell ref="B7:B8"/>
    <mergeCell ref="C7:C8"/>
    <mergeCell ref="D7:D8"/>
  </mergeCells>
  <hyperlinks>
    <hyperlink ref="A10" r:id="rId1" display="Boîte"/>
    <hyperlink ref="A11" r:id="rId2" display="Stickers 20 x 30"/>
    <hyperlink ref="A12" r:id="rId3" display="Stickers 5 x 20"/>
    <hyperlink ref="A14" r:id="rId4" display="Plateau carton"/>
    <hyperlink ref="A15" r:id="rId5" display="Stickers 20 x 30"/>
    <hyperlink ref="A17" r:id="rId6" display="Pions Ø 25 mm"/>
    <hyperlink ref="A18:A24" r:id="rId7" display="Pions Ø 25 mm"/>
    <hyperlink ref="A25" r:id="rId8" display="Cartes jeu"/>
    <hyperlink ref="A26" r:id="rId9" display="Cartes profil"/>
    <hyperlink ref="A27" r:id="rId10" display="règles du jeu"/>
    <hyperlink ref="A28" r:id="rId11" display="Dé"/>
    <hyperlink ref="A29" r:id="rId12" display="Calculatrice"/>
    <hyperlink ref="A30" r:id="rId13" display="carnet de compte simplifiée"/>
    <hyperlink ref="A32" r:id="rId14" display="Toner magenta"/>
    <hyperlink ref="A35" r:id="rId15" display="feuille plastification"/>
    <hyperlink ref="A33" r:id="rId16" display="Toner jaune"/>
    <hyperlink ref="A34" r:id="rId17" display="Toner cyan"/>
  </hyperlinks>
  <printOptions/>
  <pageMargins left="0.22" right="0.2" top="0.75" bottom="0.75" header="0.3" footer="0.3"/>
  <pageSetup horizontalDpi="600" verticalDpi="600" orientation="portrait" paperSize="9" scale="90" r:id="rId18"/>
</worksheet>
</file>

<file path=xl/worksheets/sheet2.xml><?xml version="1.0" encoding="utf-8"?>
<worksheet xmlns="http://schemas.openxmlformats.org/spreadsheetml/2006/main" xmlns:r="http://schemas.openxmlformats.org/officeDocument/2006/relationships">
  <dimension ref="A1:J34"/>
  <sheetViews>
    <sheetView zoomScalePageLayoutView="0" workbookViewId="0" topLeftCell="A1">
      <selection activeCell="C13" sqref="C13"/>
    </sheetView>
  </sheetViews>
  <sheetFormatPr defaultColWidth="11.421875" defaultRowHeight="15"/>
  <cols>
    <col min="1" max="1" width="21.28125" style="0" customWidth="1"/>
    <col min="2" max="2" width="8.00390625" style="0" customWidth="1"/>
    <col min="3" max="3" width="10.7109375" style="12" customWidth="1"/>
    <col min="4" max="4" width="10.421875" style="12" customWidth="1"/>
    <col min="5" max="5" width="12.140625" style="12" customWidth="1"/>
    <col min="6" max="6" width="7.7109375" style="12" customWidth="1"/>
    <col min="7" max="7" width="9.57421875" style="12" customWidth="1"/>
    <col min="8" max="8" width="9.00390625" style="12" customWidth="1"/>
    <col min="9" max="9" width="7.7109375" style="12" customWidth="1"/>
    <col min="10" max="10" width="13.421875" style="12" customWidth="1"/>
  </cols>
  <sheetData>
    <row r="1" spans="1:10" ht="15" customHeight="1">
      <c r="A1" s="121" t="s">
        <v>80</v>
      </c>
      <c r="B1" s="121"/>
      <c r="C1" s="121"/>
      <c r="D1" s="121"/>
      <c r="E1" s="121"/>
      <c r="F1" s="121"/>
      <c r="G1" s="121"/>
      <c r="H1" s="121"/>
      <c r="I1" s="121"/>
      <c r="J1" s="121"/>
    </row>
    <row r="2" spans="1:10" ht="15">
      <c r="A2" s="121"/>
      <c r="B2" s="121"/>
      <c r="C2" s="121"/>
      <c r="D2" s="121"/>
      <c r="E2" s="121"/>
      <c r="F2" s="121"/>
      <c r="G2" s="121"/>
      <c r="H2" s="121"/>
      <c r="I2" s="121"/>
      <c r="J2" s="121"/>
    </row>
    <row r="3" spans="1:10" ht="15">
      <c r="A3" s="121"/>
      <c r="B3" s="121"/>
      <c r="C3" s="121"/>
      <c r="D3" s="121"/>
      <c r="E3" s="121"/>
      <c r="F3" s="121"/>
      <c r="G3" s="121"/>
      <c r="H3" s="121"/>
      <c r="I3" s="121"/>
      <c r="J3" s="121"/>
    </row>
    <row r="4" spans="1:10" ht="15">
      <c r="A4" s="118" t="s">
        <v>187</v>
      </c>
      <c r="B4" s="118"/>
      <c r="C4" s="118"/>
      <c r="D4" s="118"/>
      <c r="E4" s="118"/>
      <c r="F4" s="118"/>
      <c r="G4" s="118"/>
      <c r="H4" s="118"/>
      <c r="I4" s="118"/>
      <c r="J4" s="118"/>
    </row>
    <row r="7" spans="1:10" ht="43.5" customHeight="1">
      <c r="A7" s="117" t="s">
        <v>53</v>
      </c>
      <c r="B7" s="117" t="s">
        <v>54</v>
      </c>
      <c r="C7" s="115" t="s">
        <v>55</v>
      </c>
      <c r="D7" s="115" t="s">
        <v>56</v>
      </c>
      <c r="E7" s="115" t="s">
        <v>57</v>
      </c>
      <c r="F7" s="115" t="s">
        <v>58</v>
      </c>
      <c r="G7" s="115" t="s">
        <v>59</v>
      </c>
      <c r="H7" s="115" t="s">
        <v>81</v>
      </c>
      <c r="I7" s="116" t="s">
        <v>60</v>
      </c>
      <c r="J7" s="115" t="s">
        <v>61</v>
      </c>
    </row>
    <row r="8" spans="1:10" ht="37.5" customHeight="1">
      <c r="A8" s="117"/>
      <c r="B8" s="117"/>
      <c r="C8" s="115"/>
      <c r="D8" s="115"/>
      <c r="E8" s="115"/>
      <c r="F8" s="115"/>
      <c r="G8" s="115"/>
      <c r="H8" s="115"/>
      <c r="I8" s="116"/>
      <c r="J8" s="115"/>
    </row>
    <row r="9" spans="1:10" ht="15">
      <c r="A9" s="111" t="s">
        <v>62</v>
      </c>
      <c r="B9" s="111"/>
      <c r="C9" s="83"/>
      <c r="D9" s="84"/>
      <c r="E9" s="84"/>
      <c r="F9" s="84"/>
      <c r="G9" s="84"/>
      <c r="H9" s="84"/>
      <c r="I9" s="84"/>
      <c r="J9" s="85"/>
    </row>
    <row r="10" spans="1:10" ht="15">
      <c r="A10" s="95" t="s">
        <v>62</v>
      </c>
      <c r="B10" s="76">
        <v>300</v>
      </c>
      <c r="C10" s="77">
        <v>0.76</v>
      </c>
      <c r="D10" s="77">
        <f>(C10*(1+(19.6/100)))</f>
        <v>0.90896</v>
      </c>
      <c r="E10" s="77">
        <f>((B10*C10)*(1+(19.6/100)))</f>
        <v>272.688</v>
      </c>
      <c r="F10" s="78">
        <v>1</v>
      </c>
      <c r="G10" s="77">
        <f>C10*F10</f>
        <v>0.76</v>
      </c>
      <c r="H10" s="77">
        <f>F10*D10</f>
        <v>0.90896</v>
      </c>
      <c r="I10" s="78">
        <f>B10-F10</f>
        <v>299</v>
      </c>
      <c r="J10" s="77">
        <f>I10*C10</f>
        <v>227.24</v>
      </c>
    </row>
    <row r="11" spans="1:10" ht="15">
      <c r="A11" s="95" t="s">
        <v>63</v>
      </c>
      <c r="B11" s="76">
        <v>1200</v>
      </c>
      <c r="C11" s="77">
        <v>1.12</v>
      </c>
      <c r="D11" s="77">
        <f>(C11*(1+(19.6/100)))</f>
        <v>1.33952</v>
      </c>
      <c r="E11" s="77">
        <f>((B11*C11)*(1+(19.6/100)))</f>
        <v>1607.4240000000002</v>
      </c>
      <c r="F11" s="78">
        <v>4</v>
      </c>
      <c r="G11" s="77">
        <f>C11*F11</f>
        <v>4.48</v>
      </c>
      <c r="H11" s="77">
        <f>F11*D11</f>
        <v>5.35808</v>
      </c>
      <c r="I11" s="78">
        <f>B11-F11</f>
        <v>1196</v>
      </c>
      <c r="J11" s="77">
        <f>I11*C11</f>
        <v>1339.5200000000002</v>
      </c>
    </row>
    <row r="12" spans="1:10" ht="15">
      <c r="A12" s="95" t="s">
        <v>64</v>
      </c>
      <c r="B12" s="76">
        <v>2400</v>
      </c>
      <c r="C12" s="77">
        <v>0.23</v>
      </c>
      <c r="D12" s="77">
        <f>(C12*(1+(19.6/100)))</f>
        <v>0.27508</v>
      </c>
      <c r="E12" s="77">
        <f>((B12*C12)*(1+(19.6/100)))</f>
        <v>660.192</v>
      </c>
      <c r="F12" s="78">
        <v>8</v>
      </c>
      <c r="G12" s="77">
        <f>C12*F12</f>
        <v>1.84</v>
      </c>
      <c r="H12" s="77">
        <f>F12*D12</f>
        <v>2.20064</v>
      </c>
      <c r="I12" s="78">
        <f>B12-F12</f>
        <v>2392</v>
      </c>
      <c r="J12" s="77">
        <f>I12*C12</f>
        <v>550.16</v>
      </c>
    </row>
    <row r="13" spans="1:10" ht="15">
      <c r="A13" s="110" t="s">
        <v>65</v>
      </c>
      <c r="B13" s="110"/>
      <c r="C13" s="79"/>
      <c r="D13" s="79"/>
      <c r="E13" s="79"/>
      <c r="F13" s="79"/>
      <c r="G13" s="79"/>
      <c r="H13" s="79"/>
      <c r="I13" s="79"/>
      <c r="J13" s="79"/>
    </row>
    <row r="14" spans="1:10" ht="15">
      <c r="A14" s="95" t="s">
        <v>66</v>
      </c>
      <c r="B14" s="76">
        <v>75</v>
      </c>
      <c r="C14" s="77">
        <v>2.35</v>
      </c>
      <c r="D14" s="77">
        <f aca="true" t="shared" si="0" ref="D14:D22">(C14*(1+(19.6/100)))</f>
        <v>2.8106</v>
      </c>
      <c r="E14" s="77">
        <f>((B14*C14)*(1+(19.6/100)))</f>
        <v>210.795</v>
      </c>
      <c r="F14" s="78">
        <v>1</v>
      </c>
      <c r="G14" s="77">
        <f>C14*F14</f>
        <v>2.35</v>
      </c>
      <c r="H14" s="77">
        <f aca="true" t="shared" si="1" ref="H14:H22">F14*D14</f>
        <v>2.8106</v>
      </c>
      <c r="I14" s="78">
        <f>B14-F14</f>
        <v>74</v>
      </c>
      <c r="J14" s="77">
        <f>I14*C14</f>
        <v>173.9</v>
      </c>
    </row>
    <row r="15" spans="1:10" ht="15">
      <c r="A15" s="95" t="s">
        <v>63</v>
      </c>
      <c r="B15" s="76">
        <v>600</v>
      </c>
      <c r="C15" s="77">
        <v>1.12</v>
      </c>
      <c r="D15" s="77">
        <f t="shared" si="0"/>
        <v>1.33952</v>
      </c>
      <c r="E15" s="77">
        <f>((B15*C15)*(1+(19.6/100)))</f>
        <v>803.7120000000001</v>
      </c>
      <c r="F15" s="78">
        <v>2</v>
      </c>
      <c r="G15" s="77">
        <f>C15*F15</f>
        <v>2.24</v>
      </c>
      <c r="H15" s="77">
        <f t="shared" si="1"/>
        <v>2.67904</v>
      </c>
      <c r="I15" s="78">
        <f>B15-F15</f>
        <v>598</v>
      </c>
      <c r="J15" s="77">
        <f>I15*C15</f>
        <v>669.7600000000001</v>
      </c>
    </row>
    <row r="16" spans="1:10" ht="15">
      <c r="A16" s="120" t="s">
        <v>67</v>
      </c>
      <c r="B16" s="120"/>
      <c r="C16" s="97"/>
      <c r="D16" s="98"/>
      <c r="E16" s="98"/>
      <c r="F16" s="98"/>
      <c r="G16" s="98"/>
      <c r="H16" s="98"/>
      <c r="I16" s="98"/>
      <c r="J16" s="99"/>
    </row>
    <row r="17" spans="1:10" ht="15">
      <c r="A17" s="96" t="s">
        <v>88</v>
      </c>
      <c r="B17" s="76">
        <v>30000</v>
      </c>
      <c r="C17" s="77">
        <v>0.07</v>
      </c>
      <c r="D17" s="77">
        <f t="shared" si="0"/>
        <v>0.08372</v>
      </c>
      <c r="E17" s="77">
        <f aca="true" t="shared" si="2" ref="E17:E22">((B17*C17)*(1+(19.6/100)))</f>
        <v>2511.6</v>
      </c>
      <c r="F17" s="78">
        <v>100</v>
      </c>
      <c r="G17" s="77">
        <f aca="true" t="shared" si="3" ref="G17:G22">C17*F17</f>
        <v>7.000000000000001</v>
      </c>
      <c r="H17" s="77">
        <f t="shared" si="1"/>
        <v>8.372</v>
      </c>
      <c r="I17" s="78">
        <f aca="true" t="shared" si="4" ref="I17:I22">B17-F17</f>
        <v>29900</v>
      </c>
      <c r="J17" s="77">
        <f aca="true" t="shared" si="5" ref="J17:J22">I17*C17</f>
        <v>2093</v>
      </c>
    </row>
    <row r="18" spans="1:10" ht="15">
      <c r="A18" s="96" t="s">
        <v>82</v>
      </c>
      <c r="B18" s="76">
        <v>300</v>
      </c>
      <c r="C18" s="78">
        <v>0.05</v>
      </c>
      <c r="D18" s="78">
        <f t="shared" si="0"/>
        <v>0.0598</v>
      </c>
      <c r="E18" s="78">
        <f t="shared" si="2"/>
        <v>17.939999999999998</v>
      </c>
      <c r="F18" s="78">
        <v>1</v>
      </c>
      <c r="G18" s="78">
        <f t="shared" si="3"/>
        <v>0.05</v>
      </c>
      <c r="H18" s="77">
        <f t="shared" si="1"/>
        <v>0.0598</v>
      </c>
      <c r="I18" s="78">
        <f t="shared" si="4"/>
        <v>299</v>
      </c>
      <c r="J18" s="78">
        <f t="shared" si="5"/>
        <v>14.950000000000001</v>
      </c>
    </row>
    <row r="19" spans="1:10" ht="15">
      <c r="A19" s="95" t="s">
        <v>76</v>
      </c>
      <c r="B19" s="76">
        <v>300</v>
      </c>
      <c r="C19" s="78">
        <v>1.2</v>
      </c>
      <c r="D19" s="78">
        <f>(C19*(1+(19.6/100)))</f>
        <v>1.4351999999999998</v>
      </c>
      <c r="E19" s="78">
        <f>((B19*C19)*(1+(19.6/100)))</f>
        <v>430.56</v>
      </c>
      <c r="F19" s="78">
        <v>1</v>
      </c>
      <c r="G19" s="78">
        <f>C19*F19</f>
        <v>1.2</v>
      </c>
      <c r="H19" s="78">
        <f>F19*D19</f>
        <v>1.4351999999999998</v>
      </c>
      <c r="I19" s="78">
        <f>B19-F19</f>
        <v>299</v>
      </c>
      <c r="J19" s="78">
        <f>I19*C19</f>
        <v>358.8</v>
      </c>
    </row>
    <row r="20" spans="1:10" ht="15">
      <c r="A20" s="96" t="s">
        <v>83</v>
      </c>
      <c r="B20" s="76">
        <v>1200</v>
      </c>
      <c r="C20" s="78">
        <v>0.05</v>
      </c>
      <c r="D20" s="78">
        <f t="shared" si="0"/>
        <v>0.0598</v>
      </c>
      <c r="E20" s="78">
        <f t="shared" si="2"/>
        <v>71.75999999999999</v>
      </c>
      <c r="F20" s="78">
        <v>4</v>
      </c>
      <c r="G20" s="78">
        <f t="shared" si="3"/>
        <v>0.2</v>
      </c>
      <c r="H20" s="77">
        <f t="shared" si="1"/>
        <v>0.2392</v>
      </c>
      <c r="I20" s="78">
        <f t="shared" si="4"/>
        <v>1196</v>
      </c>
      <c r="J20" s="78">
        <f t="shared" si="5"/>
        <v>59.800000000000004</v>
      </c>
    </row>
    <row r="21" spans="1:10" ht="15">
      <c r="A21" s="95" t="s">
        <v>71</v>
      </c>
      <c r="B21" s="76">
        <v>300</v>
      </c>
      <c r="C21" s="78">
        <v>0.05</v>
      </c>
      <c r="D21" s="78">
        <f t="shared" si="0"/>
        <v>0.0598</v>
      </c>
      <c r="E21" s="78">
        <f t="shared" si="2"/>
        <v>17.939999999999998</v>
      </c>
      <c r="F21" s="78">
        <v>1</v>
      </c>
      <c r="G21" s="78">
        <f t="shared" si="3"/>
        <v>0.05</v>
      </c>
      <c r="H21" s="77">
        <f t="shared" si="1"/>
        <v>0.0598</v>
      </c>
      <c r="I21" s="78">
        <f t="shared" si="4"/>
        <v>299</v>
      </c>
      <c r="J21" s="78">
        <f t="shared" si="5"/>
        <v>14.950000000000001</v>
      </c>
    </row>
    <row r="22" spans="1:10" ht="15">
      <c r="A22" s="95" t="s">
        <v>73</v>
      </c>
      <c r="B22" s="76">
        <v>300</v>
      </c>
      <c r="C22" s="78">
        <v>0.45</v>
      </c>
      <c r="D22" s="78">
        <f t="shared" si="0"/>
        <v>0.5382</v>
      </c>
      <c r="E22" s="78">
        <f t="shared" si="2"/>
        <v>161.45999999999998</v>
      </c>
      <c r="F22" s="78">
        <v>1</v>
      </c>
      <c r="G22" s="78">
        <f t="shared" si="3"/>
        <v>0.45</v>
      </c>
      <c r="H22" s="77">
        <f t="shared" si="1"/>
        <v>0.5382</v>
      </c>
      <c r="I22" s="78">
        <f t="shared" si="4"/>
        <v>299</v>
      </c>
      <c r="J22" s="78">
        <f t="shared" si="5"/>
        <v>134.55</v>
      </c>
    </row>
    <row r="23" spans="1:10" ht="15">
      <c r="A23" s="120" t="s">
        <v>84</v>
      </c>
      <c r="B23" s="120"/>
      <c r="C23" s="100"/>
      <c r="D23" s="101"/>
      <c r="E23" s="101"/>
      <c r="F23" s="101"/>
      <c r="G23" s="101"/>
      <c r="H23" s="102"/>
      <c r="I23" s="101"/>
      <c r="J23" s="103"/>
    </row>
    <row r="24" spans="1:10" ht="15">
      <c r="A24" s="75" t="s">
        <v>85</v>
      </c>
      <c r="B24" s="76">
        <v>1</v>
      </c>
      <c r="C24" s="77">
        <v>251.6</v>
      </c>
      <c r="D24" s="77">
        <f>(C24*(1+(19.6/100)))</f>
        <v>300.9136</v>
      </c>
      <c r="E24" s="77">
        <f>((B24*C24)*(1+(19.6/100)))</f>
        <v>300.9136</v>
      </c>
      <c r="F24" s="78">
        <v>1</v>
      </c>
      <c r="G24" s="77">
        <f>(C24*F24)/50</f>
        <v>5.032</v>
      </c>
      <c r="H24" s="77">
        <f>(F24*D24)/50</f>
        <v>6.018272</v>
      </c>
      <c r="I24" s="78">
        <f>B24-F24</f>
        <v>0</v>
      </c>
      <c r="J24" s="77">
        <f>I24*C24</f>
        <v>0</v>
      </c>
    </row>
    <row r="25" spans="1:10" ht="15">
      <c r="A25" s="75" t="s">
        <v>86</v>
      </c>
      <c r="B25" s="76">
        <v>1</v>
      </c>
      <c r="C25" s="77">
        <v>236.5</v>
      </c>
      <c r="D25" s="77">
        <f>(C25*(1+(19.6/100)))</f>
        <v>282.854</v>
      </c>
      <c r="E25" s="77">
        <f>((B25*C25)*(1+(19.6/100)))</f>
        <v>282.854</v>
      </c>
      <c r="F25" s="78">
        <v>1</v>
      </c>
      <c r="G25" s="77">
        <f>(C25*F25)/50</f>
        <v>4.73</v>
      </c>
      <c r="H25" s="77">
        <f>(F25*D25)/50</f>
        <v>5.65708</v>
      </c>
      <c r="I25" s="78">
        <f>B25-F25</f>
        <v>0</v>
      </c>
      <c r="J25" s="77">
        <f>I25*C25</f>
        <v>0</v>
      </c>
    </row>
    <row r="26" spans="1:10" ht="15">
      <c r="A26" s="75" t="s">
        <v>87</v>
      </c>
      <c r="B26" s="76">
        <v>1</v>
      </c>
      <c r="C26" s="77">
        <v>236.5</v>
      </c>
      <c r="D26" s="77">
        <f>(C26*(1+(19.6/100)))</f>
        <v>282.854</v>
      </c>
      <c r="E26" s="77">
        <f>((B26*C26)*(1+(19.6/100)))</f>
        <v>282.854</v>
      </c>
      <c r="F26" s="78">
        <v>1</v>
      </c>
      <c r="G26" s="77">
        <f>(C26*F26)/50</f>
        <v>4.73</v>
      </c>
      <c r="H26" s="77">
        <f>(F26*D26)/50</f>
        <v>5.65708</v>
      </c>
      <c r="I26" s="78">
        <f>B26-F26</f>
        <v>0</v>
      </c>
      <c r="J26" s="77">
        <f>I26*C26</f>
        <v>0</v>
      </c>
    </row>
    <row r="27" spans="1:10" ht="15">
      <c r="A27" s="80" t="s">
        <v>72</v>
      </c>
      <c r="B27" s="76">
        <v>1800</v>
      </c>
      <c r="C27" s="78">
        <v>0.57</v>
      </c>
      <c r="D27" s="78">
        <f>(C27*(1+(19.6/100)))</f>
        <v>0.6817199999999999</v>
      </c>
      <c r="E27" s="78">
        <f>((B27*C27)*(1+(19.6/100)))</f>
        <v>1227.096</v>
      </c>
      <c r="F27" s="78">
        <f>SUM(F23+F25+F26)</f>
        <v>2</v>
      </c>
      <c r="G27" s="78">
        <f>C27*F27</f>
        <v>1.14</v>
      </c>
      <c r="H27" s="77">
        <f>F27*D27</f>
        <v>1.3634399999999998</v>
      </c>
      <c r="I27" s="78">
        <f>B27-F27</f>
        <v>1798</v>
      </c>
      <c r="J27" s="78">
        <f>I27*C27</f>
        <v>1024.86</v>
      </c>
    </row>
    <row r="28" spans="1:10" ht="17.25">
      <c r="A28" s="79" t="s">
        <v>128</v>
      </c>
      <c r="B28" s="79"/>
      <c r="C28" s="82">
        <f>SUM(C10:C27)</f>
        <v>732.62</v>
      </c>
      <c r="D28" s="82">
        <f>SUM(D10:D27)</f>
        <v>876.21352</v>
      </c>
      <c r="E28" s="82">
        <f>SUM(E10:E27)</f>
        <v>8859.7886</v>
      </c>
      <c r="F28" s="78"/>
      <c r="G28" s="82">
        <f>SUM(G10:G27)</f>
        <v>36.252</v>
      </c>
      <c r="H28" s="82">
        <f>SUM(H10:H27)</f>
        <v>43.35739199999999</v>
      </c>
      <c r="I28" s="78"/>
      <c r="J28" s="82">
        <f>SUM(J10:J27)</f>
        <v>6661.49</v>
      </c>
    </row>
    <row r="29" spans="1:8" ht="15">
      <c r="A29" s="12"/>
      <c r="B29" s="12"/>
      <c r="H29" s="11"/>
    </row>
    <row r="30" spans="1:10" ht="15">
      <c r="A30" s="13"/>
      <c r="B30" s="13"/>
      <c r="C30" s="13"/>
      <c r="D30" s="13"/>
      <c r="E30" s="13"/>
      <c r="F30" s="13"/>
      <c r="G30" s="13"/>
      <c r="H30" s="13"/>
      <c r="I30" s="13"/>
      <c r="J30" s="13"/>
    </row>
    <row r="31" spans="1:10" ht="15">
      <c r="A31" s="118" t="s">
        <v>51</v>
      </c>
      <c r="B31" s="118"/>
      <c r="C31" s="118"/>
      <c r="D31" s="119" t="s">
        <v>78</v>
      </c>
      <c r="E31" s="119"/>
      <c r="F31" s="119"/>
      <c r="G31" s="40">
        <f>SUM(G10:G27)</f>
        <v>36.252</v>
      </c>
      <c r="J31" s="14"/>
    </row>
    <row r="32" spans="1:8" ht="17.25">
      <c r="A32" s="118" t="s">
        <v>52</v>
      </c>
      <c r="B32" s="118"/>
      <c r="D32" s="119" t="s">
        <v>79</v>
      </c>
      <c r="E32" s="119"/>
      <c r="F32" s="119"/>
      <c r="G32" s="119"/>
      <c r="H32" s="41">
        <f>SUM(H10:H27)</f>
        <v>43.35739199999999</v>
      </c>
    </row>
    <row r="34" spans="3:10" ht="15">
      <c r="C34"/>
      <c r="D34"/>
      <c r="E34"/>
      <c r="F34"/>
      <c r="G34"/>
      <c r="H34"/>
      <c r="I34"/>
      <c r="J34"/>
    </row>
  </sheetData>
  <sheetProtection/>
  <mergeCells count="20">
    <mergeCell ref="E7:E8"/>
    <mergeCell ref="F7:F8"/>
    <mergeCell ref="G7:G8"/>
    <mergeCell ref="H7:H8"/>
    <mergeCell ref="I7:I8"/>
    <mergeCell ref="J7:J8"/>
    <mergeCell ref="A16:B16"/>
    <mergeCell ref="A23:B23"/>
    <mergeCell ref="A1:J3"/>
    <mergeCell ref="A4:J4"/>
    <mergeCell ref="A7:A8"/>
    <mergeCell ref="B7:B8"/>
    <mergeCell ref="C7:C8"/>
    <mergeCell ref="D7:D8"/>
    <mergeCell ref="A32:B32"/>
    <mergeCell ref="D32:G32"/>
    <mergeCell ref="A9:B9"/>
    <mergeCell ref="A13:B13"/>
    <mergeCell ref="A31:C31"/>
    <mergeCell ref="D31:F31"/>
  </mergeCells>
  <hyperlinks>
    <hyperlink ref="A10" r:id="rId1" display="Boîte"/>
    <hyperlink ref="A11" r:id="rId2" display="Stickers 20 x 30"/>
    <hyperlink ref="A12" r:id="rId3" display="Stickers 5 x 20"/>
    <hyperlink ref="A14" r:id="rId4" display="Plateau carton"/>
    <hyperlink ref="A15" r:id="rId5" display="Stickers 20 x 30"/>
    <hyperlink ref="A17" r:id="rId6" display="Pions Ø 25 mm"/>
    <hyperlink ref="A18" r:id="rId7" display="Cartes jeu"/>
    <hyperlink ref="A20" r:id="rId8" display="Cartes profil"/>
    <hyperlink ref="A21" r:id="rId9" display="règles du jeu"/>
    <hyperlink ref="A22" r:id="rId10" display="Dé"/>
    <hyperlink ref="A19" r:id="rId11" display="Sablier"/>
    <hyperlink ref="A24" r:id="rId12" display="Toner magenta"/>
    <hyperlink ref="A27" r:id="rId13" display="feuille plastification"/>
    <hyperlink ref="A25" r:id="rId14" display="Toner jaune"/>
    <hyperlink ref="A26" r:id="rId15" display="Toner cyan"/>
  </hyperlinks>
  <printOptions/>
  <pageMargins left="0.17" right="0.17" top="0.984251969" bottom="0.984251969" header="0.4921259845" footer="0.4921259845"/>
  <pageSetup horizontalDpi="600" verticalDpi="600" orientation="portrait" paperSize="9" scale="90" r:id="rId16"/>
</worksheet>
</file>

<file path=xl/worksheets/sheet3.xml><?xml version="1.0" encoding="utf-8"?>
<worksheet xmlns="http://schemas.openxmlformats.org/spreadsheetml/2006/main" xmlns:r="http://schemas.openxmlformats.org/officeDocument/2006/relationships">
  <dimension ref="A1:J59"/>
  <sheetViews>
    <sheetView tabSelected="1" zoomScalePageLayoutView="0" workbookViewId="0" topLeftCell="A37">
      <selection activeCell="D48" sqref="D48"/>
    </sheetView>
  </sheetViews>
  <sheetFormatPr defaultColWidth="11.421875" defaultRowHeight="15"/>
  <cols>
    <col min="1" max="1" width="21.421875" style="44" bestFit="1" customWidth="1"/>
    <col min="2" max="2" width="8.00390625" style="12" customWidth="1"/>
    <col min="3" max="3" width="11.421875" style="12" bestFit="1" customWidth="1"/>
    <col min="4" max="4" width="11.00390625" style="12" customWidth="1"/>
    <col min="5" max="5" width="11.8515625" style="12" bestFit="1" customWidth="1"/>
    <col min="6" max="6" width="7.7109375" style="12" customWidth="1"/>
    <col min="7" max="7" width="9.57421875" style="12" customWidth="1"/>
    <col min="8" max="8" width="9.28125" style="12" customWidth="1"/>
    <col min="9" max="9" width="7.7109375" style="12" customWidth="1"/>
    <col min="10" max="10" width="14.28125" style="12" bestFit="1" customWidth="1"/>
  </cols>
  <sheetData>
    <row r="1" spans="1:10" ht="15">
      <c r="A1" s="152" t="s">
        <v>188</v>
      </c>
      <c r="B1" s="152"/>
      <c r="C1" s="152"/>
      <c r="D1" s="152"/>
      <c r="E1" s="152"/>
      <c r="F1" s="152"/>
      <c r="G1" s="152"/>
      <c r="H1" s="152"/>
      <c r="I1" s="152"/>
      <c r="J1" s="152"/>
    </row>
    <row r="4" spans="1:10" ht="43.5" customHeight="1">
      <c r="A4" s="122" t="s">
        <v>53</v>
      </c>
      <c r="B4" s="117" t="s">
        <v>54</v>
      </c>
      <c r="C4" s="115" t="s">
        <v>55</v>
      </c>
      <c r="D4" s="115" t="s">
        <v>56</v>
      </c>
      <c r="E4" s="115" t="s">
        <v>57</v>
      </c>
      <c r="F4" s="115" t="s">
        <v>58</v>
      </c>
      <c r="G4" s="115" t="s">
        <v>59</v>
      </c>
      <c r="H4" s="115" t="s">
        <v>77</v>
      </c>
      <c r="I4" s="116" t="s">
        <v>60</v>
      </c>
      <c r="J4" s="115" t="s">
        <v>61</v>
      </c>
    </row>
    <row r="5" spans="1:10" ht="37.5" customHeight="1">
      <c r="A5" s="122"/>
      <c r="B5" s="117"/>
      <c r="C5" s="115"/>
      <c r="D5" s="115"/>
      <c r="E5" s="115"/>
      <c r="F5" s="115"/>
      <c r="G5" s="115"/>
      <c r="H5" s="115"/>
      <c r="I5" s="116"/>
      <c r="J5" s="115"/>
    </row>
    <row r="6" spans="1:10" ht="15">
      <c r="A6" s="117" t="s">
        <v>62</v>
      </c>
      <c r="B6" s="117"/>
      <c r="C6" s="73"/>
      <c r="D6" s="73"/>
      <c r="E6" s="73"/>
      <c r="F6" s="73"/>
      <c r="G6" s="73"/>
      <c r="H6" s="73"/>
      <c r="I6" s="73"/>
      <c r="J6" s="73"/>
    </row>
    <row r="7" spans="1:10" ht="15">
      <c r="A7" s="75" t="s">
        <v>62</v>
      </c>
      <c r="B7" s="78">
        <v>300</v>
      </c>
      <c r="C7" s="77">
        <v>0.76</v>
      </c>
      <c r="D7" s="77">
        <f>(C7*(1+(19.6/100)))</f>
        <v>0.90896</v>
      </c>
      <c r="E7" s="77">
        <f>((B7*C7)*(1+(19.6/100)))</f>
        <v>272.688</v>
      </c>
      <c r="F7" s="78">
        <v>1</v>
      </c>
      <c r="G7" s="77">
        <f>C7*F7</f>
        <v>0.76</v>
      </c>
      <c r="H7" s="77">
        <f>F7*D7</f>
        <v>0.90896</v>
      </c>
      <c r="I7" s="78">
        <f>B7-F7</f>
        <v>299</v>
      </c>
      <c r="J7" s="77">
        <f>I7*C7</f>
        <v>227.24</v>
      </c>
    </row>
    <row r="8" spans="1:10" ht="15">
      <c r="A8" s="75" t="s">
        <v>63</v>
      </c>
      <c r="B8" s="78">
        <v>300</v>
      </c>
      <c r="C8" s="77">
        <v>1.12</v>
      </c>
      <c r="D8" s="77">
        <f>(C8*(1+(19.6/100)))</f>
        <v>1.33952</v>
      </c>
      <c r="E8" s="77">
        <f>((B8*C8)*(1+(19.6/100)))</f>
        <v>401.85600000000005</v>
      </c>
      <c r="F8" s="78">
        <v>1</v>
      </c>
      <c r="G8" s="77">
        <f>C8*F8</f>
        <v>1.12</v>
      </c>
      <c r="H8" s="77">
        <f>F8*D8</f>
        <v>1.33952</v>
      </c>
      <c r="I8" s="78">
        <f>B8-F8</f>
        <v>299</v>
      </c>
      <c r="J8" s="77">
        <f>I8*C8</f>
        <v>334.88000000000005</v>
      </c>
    </row>
    <row r="9" spans="1:10" ht="15">
      <c r="A9" s="75" t="s">
        <v>64</v>
      </c>
      <c r="B9" s="78">
        <v>600</v>
      </c>
      <c r="C9" s="77">
        <v>0.23</v>
      </c>
      <c r="D9" s="77">
        <f>(C9*(1+(19.6/100)))</f>
        <v>0.27508</v>
      </c>
      <c r="E9" s="77">
        <f>((B9*C9)*(1+(19.6/100)))</f>
        <v>165.048</v>
      </c>
      <c r="F9" s="78">
        <v>2</v>
      </c>
      <c r="G9" s="77">
        <f>C9*F9</f>
        <v>0.46</v>
      </c>
      <c r="H9" s="77">
        <f>F9*D9</f>
        <v>0.55016</v>
      </c>
      <c r="I9" s="78">
        <f>B9-F9</f>
        <v>598</v>
      </c>
      <c r="J9" s="77">
        <f>I9*C9</f>
        <v>137.54</v>
      </c>
    </row>
    <row r="10" spans="1:10" ht="15">
      <c r="A10" s="110" t="s">
        <v>65</v>
      </c>
      <c r="B10" s="110"/>
      <c r="C10" s="78"/>
      <c r="D10" s="78"/>
      <c r="E10" s="78"/>
      <c r="F10" s="78"/>
      <c r="G10" s="78"/>
      <c r="H10" s="78"/>
      <c r="I10" s="78"/>
      <c r="J10" s="78"/>
    </row>
    <row r="11" spans="1:10" ht="15">
      <c r="A11" s="75" t="s">
        <v>66</v>
      </c>
      <c r="B11" s="78">
        <v>300</v>
      </c>
      <c r="C11" s="77">
        <v>2.35</v>
      </c>
      <c r="D11" s="77">
        <f aca="true" t="shared" si="0" ref="D11:D35">(C11*(1+(19.6/100)))</f>
        <v>2.8106</v>
      </c>
      <c r="E11" s="77">
        <f>((B11*C11)*(1+(19.6/100)))</f>
        <v>843.18</v>
      </c>
      <c r="F11" s="78">
        <v>1</v>
      </c>
      <c r="G11" s="77">
        <f>C11*F11</f>
        <v>2.35</v>
      </c>
      <c r="H11" s="77">
        <f aca="true" t="shared" si="1" ref="H11:H32">F11*D11</f>
        <v>2.8106</v>
      </c>
      <c r="I11" s="78">
        <f>B11-F11</f>
        <v>299</v>
      </c>
      <c r="J11" s="77">
        <f>I11*C11</f>
        <v>702.65</v>
      </c>
    </row>
    <row r="12" spans="1:10" ht="15">
      <c r="A12" s="75" t="s">
        <v>63</v>
      </c>
      <c r="B12" s="78">
        <v>600</v>
      </c>
      <c r="C12" s="77">
        <v>1.12</v>
      </c>
      <c r="D12" s="77">
        <f t="shared" si="0"/>
        <v>1.33952</v>
      </c>
      <c r="E12" s="77">
        <f>((B12*C12)*(1+(19.6/100)))</f>
        <v>803.7120000000001</v>
      </c>
      <c r="F12" s="78">
        <v>2</v>
      </c>
      <c r="G12" s="77">
        <f>C12*F12</f>
        <v>2.24</v>
      </c>
      <c r="H12" s="77">
        <f t="shared" si="1"/>
        <v>2.67904</v>
      </c>
      <c r="I12" s="78">
        <f>B12-F12</f>
        <v>598</v>
      </c>
      <c r="J12" s="77">
        <f>I12*C12</f>
        <v>669.7600000000001</v>
      </c>
    </row>
    <row r="13" spans="1:10" ht="15">
      <c r="A13" s="110" t="s">
        <v>67</v>
      </c>
      <c r="B13" s="110"/>
      <c r="C13" s="78"/>
      <c r="D13" s="78"/>
      <c r="E13" s="78"/>
      <c r="F13" s="78"/>
      <c r="G13" s="78"/>
      <c r="H13" s="78"/>
      <c r="I13" s="78"/>
      <c r="J13" s="78"/>
    </row>
    <row r="14" spans="1:10" ht="15">
      <c r="A14" s="96" t="s">
        <v>88</v>
      </c>
      <c r="B14" s="78">
        <v>30000</v>
      </c>
      <c r="C14" s="77">
        <v>0.07</v>
      </c>
      <c r="D14" s="77">
        <f>(C14*(1+(19.6/100)))</f>
        <v>0.08372</v>
      </c>
      <c r="E14" s="77">
        <f>((B14*C14)*(1+(19.6/100)))</f>
        <v>2511.6</v>
      </c>
      <c r="F14" s="78">
        <v>100</v>
      </c>
      <c r="G14" s="77">
        <f>C14*F14</f>
        <v>7.000000000000001</v>
      </c>
      <c r="H14" s="77">
        <f>F14*D14</f>
        <v>8.372</v>
      </c>
      <c r="I14" s="78">
        <f>B14-F14</f>
        <v>29900</v>
      </c>
      <c r="J14" s="77">
        <f>I14*C14</f>
        <v>2093</v>
      </c>
    </row>
    <row r="15" spans="1:10" ht="15">
      <c r="A15" s="75" t="s">
        <v>68</v>
      </c>
      <c r="B15" s="78">
        <v>300</v>
      </c>
      <c r="C15" s="77">
        <v>0.07</v>
      </c>
      <c r="D15" s="77">
        <f t="shared" si="0"/>
        <v>0.08372</v>
      </c>
      <c r="E15" s="77">
        <f>((B15*C15)*(1+(19.6/100)))</f>
        <v>25.116000000000003</v>
      </c>
      <c r="F15" s="78">
        <v>1</v>
      </c>
      <c r="G15" s="77">
        <f>C15*F15</f>
        <v>0.07</v>
      </c>
      <c r="H15" s="77">
        <f t="shared" si="1"/>
        <v>0.08372</v>
      </c>
      <c r="I15" s="78">
        <f>B15-F15</f>
        <v>299</v>
      </c>
      <c r="J15" s="77">
        <f>I15*C15</f>
        <v>20.930000000000003</v>
      </c>
    </row>
    <row r="16" spans="1:10" ht="15">
      <c r="A16" s="75" t="s">
        <v>68</v>
      </c>
      <c r="B16" s="78">
        <v>300</v>
      </c>
      <c r="C16" s="77">
        <v>0.07</v>
      </c>
      <c r="D16" s="77">
        <f t="shared" si="0"/>
        <v>0.08372</v>
      </c>
      <c r="E16" s="77">
        <f aca="true" t="shared" si="2" ref="E16:E30">((B16*C16)*(1+(19.6/100)))</f>
        <v>25.116000000000003</v>
      </c>
      <c r="F16" s="78">
        <v>1</v>
      </c>
      <c r="G16" s="77">
        <f aca="true" t="shared" si="3" ref="G16:G30">C16*F16</f>
        <v>0.07</v>
      </c>
      <c r="H16" s="77">
        <f t="shared" si="1"/>
        <v>0.08372</v>
      </c>
      <c r="I16" s="78">
        <f aca="true" t="shared" si="4" ref="I16:I30">B16-F16</f>
        <v>299</v>
      </c>
      <c r="J16" s="77">
        <f aca="true" t="shared" si="5" ref="J16:J30">I16*C16</f>
        <v>20.930000000000003</v>
      </c>
    </row>
    <row r="17" spans="1:10" ht="15">
      <c r="A17" s="75" t="s">
        <v>68</v>
      </c>
      <c r="B17" s="78">
        <v>300</v>
      </c>
      <c r="C17" s="77">
        <v>0.07</v>
      </c>
      <c r="D17" s="77">
        <f t="shared" si="0"/>
        <v>0.08372</v>
      </c>
      <c r="E17" s="77">
        <f t="shared" si="2"/>
        <v>25.116000000000003</v>
      </c>
      <c r="F17" s="78">
        <v>1</v>
      </c>
      <c r="G17" s="77">
        <f t="shared" si="3"/>
        <v>0.07</v>
      </c>
      <c r="H17" s="77">
        <f t="shared" si="1"/>
        <v>0.08372</v>
      </c>
      <c r="I17" s="78">
        <f t="shared" si="4"/>
        <v>299</v>
      </c>
      <c r="J17" s="77">
        <f t="shared" si="5"/>
        <v>20.930000000000003</v>
      </c>
    </row>
    <row r="18" spans="1:10" ht="15">
      <c r="A18" s="75" t="s">
        <v>68</v>
      </c>
      <c r="B18" s="78">
        <v>300</v>
      </c>
      <c r="C18" s="77">
        <v>0.07</v>
      </c>
      <c r="D18" s="77">
        <f t="shared" si="0"/>
        <v>0.08372</v>
      </c>
      <c r="E18" s="77">
        <f t="shared" si="2"/>
        <v>25.116000000000003</v>
      </c>
      <c r="F18" s="78">
        <v>1</v>
      </c>
      <c r="G18" s="77">
        <f t="shared" si="3"/>
        <v>0.07</v>
      </c>
      <c r="H18" s="77">
        <f t="shared" si="1"/>
        <v>0.08372</v>
      </c>
      <c r="I18" s="78">
        <f t="shared" si="4"/>
        <v>299</v>
      </c>
      <c r="J18" s="77">
        <f t="shared" si="5"/>
        <v>20.930000000000003</v>
      </c>
    </row>
    <row r="19" spans="1:10" ht="15">
      <c r="A19" s="75" t="s">
        <v>68</v>
      </c>
      <c r="B19" s="78">
        <v>300</v>
      </c>
      <c r="C19" s="77">
        <v>0.07</v>
      </c>
      <c r="D19" s="77">
        <f t="shared" si="0"/>
        <v>0.08372</v>
      </c>
      <c r="E19" s="77">
        <f t="shared" si="2"/>
        <v>25.116000000000003</v>
      </c>
      <c r="F19" s="78">
        <v>1</v>
      </c>
      <c r="G19" s="77">
        <f t="shared" si="3"/>
        <v>0.07</v>
      </c>
      <c r="H19" s="77">
        <f t="shared" si="1"/>
        <v>0.08372</v>
      </c>
      <c r="I19" s="78">
        <f t="shared" si="4"/>
        <v>299</v>
      </c>
      <c r="J19" s="77">
        <f t="shared" si="5"/>
        <v>20.930000000000003</v>
      </c>
    </row>
    <row r="20" spans="1:10" ht="15">
      <c r="A20" s="75" t="s">
        <v>68</v>
      </c>
      <c r="B20" s="78">
        <v>300</v>
      </c>
      <c r="C20" s="77">
        <v>0.07</v>
      </c>
      <c r="D20" s="77">
        <f t="shared" si="0"/>
        <v>0.08372</v>
      </c>
      <c r="E20" s="77">
        <f t="shared" si="2"/>
        <v>25.116000000000003</v>
      </c>
      <c r="F20" s="78">
        <v>1</v>
      </c>
      <c r="G20" s="77">
        <f t="shared" si="3"/>
        <v>0.07</v>
      </c>
      <c r="H20" s="77">
        <f t="shared" si="1"/>
        <v>0.08372</v>
      </c>
      <c r="I20" s="78">
        <f t="shared" si="4"/>
        <v>299</v>
      </c>
      <c r="J20" s="77">
        <f t="shared" si="5"/>
        <v>20.930000000000003</v>
      </c>
    </row>
    <row r="21" spans="1:10" ht="15">
      <c r="A21" s="75" t="s">
        <v>68</v>
      </c>
      <c r="B21" s="78">
        <v>300</v>
      </c>
      <c r="C21" s="77">
        <v>0.07</v>
      </c>
      <c r="D21" s="77">
        <f t="shared" si="0"/>
        <v>0.08372</v>
      </c>
      <c r="E21" s="77">
        <f t="shared" si="2"/>
        <v>25.116000000000003</v>
      </c>
      <c r="F21" s="78">
        <v>1</v>
      </c>
      <c r="G21" s="77">
        <f t="shared" si="3"/>
        <v>0.07</v>
      </c>
      <c r="H21" s="77">
        <f t="shared" si="1"/>
        <v>0.08372</v>
      </c>
      <c r="I21" s="78">
        <f t="shared" si="4"/>
        <v>299</v>
      </c>
      <c r="J21" s="77">
        <f t="shared" si="5"/>
        <v>20.930000000000003</v>
      </c>
    </row>
    <row r="22" spans="1:10" ht="15">
      <c r="A22" s="75" t="s">
        <v>68</v>
      </c>
      <c r="B22" s="78">
        <v>300</v>
      </c>
      <c r="C22" s="77">
        <v>0.07</v>
      </c>
      <c r="D22" s="77">
        <f t="shared" si="0"/>
        <v>0.08372</v>
      </c>
      <c r="E22" s="77">
        <f t="shared" si="2"/>
        <v>25.116000000000003</v>
      </c>
      <c r="F22" s="78">
        <v>1</v>
      </c>
      <c r="G22" s="77">
        <f t="shared" si="3"/>
        <v>0.07</v>
      </c>
      <c r="H22" s="77">
        <f t="shared" si="1"/>
        <v>0.08372</v>
      </c>
      <c r="I22" s="78">
        <f t="shared" si="4"/>
        <v>299</v>
      </c>
      <c r="J22" s="77">
        <f t="shared" si="5"/>
        <v>20.930000000000003</v>
      </c>
    </row>
    <row r="23" spans="1:10" ht="15">
      <c r="A23" s="75" t="s">
        <v>162</v>
      </c>
      <c r="B23" s="78">
        <v>300</v>
      </c>
      <c r="C23" s="78">
        <v>0.05</v>
      </c>
      <c r="D23" s="78">
        <f t="shared" si="0"/>
        <v>0.0598</v>
      </c>
      <c r="E23" s="78">
        <f t="shared" si="2"/>
        <v>17.939999999999998</v>
      </c>
      <c r="F23" s="78">
        <v>1</v>
      </c>
      <c r="G23" s="78">
        <f t="shared" si="3"/>
        <v>0.05</v>
      </c>
      <c r="H23" s="77">
        <f t="shared" si="1"/>
        <v>0.0598</v>
      </c>
      <c r="I23" s="78">
        <f t="shared" si="4"/>
        <v>299</v>
      </c>
      <c r="J23" s="78">
        <f t="shared" si="5"/>
        <v>14.950000000000001</v>
      </c>
    </row>
    <row r="24" spans="1:10" ht="15">
      <c r="A24" s="95" t="s">
        <v>76</v>
      </c>
      <c r="B24" s="78">
        <v>300</v>
      </c>
      <c r="C24" s="78">
        <v>1.2</v>
      </c>
      <c r="D24" s="78">
        <f>(C24*(1+(19.6/100)))</f>
        <v>1.4351999999999998</v>
      </c>
      <c r="E24" s="78">
        <f>((B24*C24)*(1+(19.6/100)))</f>
        <v>430.56</v>
      </c>
      <c r="F24" s="78">
        <v>1</v>
      </c>
      <c r="G24" s="78">
        <f>C24*F24</f>
        <v>1.2</v>
      </c>
      <c r="H24" s="78">
        <f>F24*D24</f>
        <v>1.4351999999999998</v>
      </c>
      <c r="I24" s="78">
        <f>B24-F24</f>
        <v>299</v>
      </c>
      <c r="J24" s="78">
        <f>I24*C24</f>
        <v>358.8</v>
      </c>
    </row>
    <row r="25" spans="1:10" s="45" customFormat="1" ht="30">
      <c r="A25" s="104" t="s">
        <v>165</v>
      </c>
      <c r="B25" s="105">
        <v>1500</v>
      </c>
      <c r="C25" s="105">
        <v>0.05</v>
      </c>
      <c r="D25" s="105">
        <f>(C25*(1+(19.6/100)))</f>
        <v>0.0598</v>
      </c>
      <c r="E25" s="105">
        <f>((B25*C25)*(1+(19.6/100)))</f>
        <v>89.7</v>
      </c>
      <c r="F25" s="105">
        <v>5</v>
      </c>
      <c r="G25" s="105">
        <f>C25*F25</f>
        <v>0.25</v>
      </c>
      <c r="H25" s="106">
        <f>F25*D25</f>
        <v>0.299</v>
      </c>
      <c r="I25" s="105">
        <f>B25-F25</f>
        <v>1495</v>
      </c>
      <c r="J25" s="105">
        <f>I25*C25</f>
        <v>74.75</v>
      </c>
    </row>
    <row r="26" spans="1:10" ht="15">
      <c r="A26" s="95" t="s">
        <v>71</v>
      </c>
      <c r="B26" s="78">
        <v>300</v>
      </c>
      <c r="C26" s="78">
        <v>0.05</v>
      </c>
      <c r="D26" s="78">
        <f>(C26*(1+(19.6/100)))</f>
        <v>0.0598</v>
      </c>
      <c r="E26" s="78">
        <f>((B26*C26)*(1+(19.6/100)))</f>
        <v>17.939999999999998</v>
      </c>
      <c r="F26" s="78">
        <v>1</v>
      </c>
      <c r="G26" s="78">
        <f>C26*F26</f>
        <v>0.05</v>
      </c>
      <c r="H26" s="77">
        <f>F26*D26</f>
        <v>0.0598</v>
      </c>
      <c r="I26" s="78">
        <f>B26-F26</f>
        <v>299</v>
      </c>
      <c r="J26" s="78">
        <f>I26*C26</f>
        <v>14.950000000000001</v>
      </c>
    </row>
    <row r="27" spans="1:10" ht="15">
      <c r="A27" s="75" t="s">
        <v>73</v>
      </c>
      <c r="B27" s="78">
        <v>300</v>
      </c>
      <c r="C27" s="78">
        <v>0.45</v>
      </c>
      <c r="D27" s="78">
        <f>(C27*(1+(19.6/100)))</f>
        <v>0.5382</v>
      </c>
      <c r="E27" s="78">
        <f>((B27*C27)*(1+(19.6/100)))</f>
        <v>161.45999999999998</v>
      </c>
      <c r="F27" s="78">
        <v>1</v>
      </c>
      <c r="G27" s="78">
        <f>C27*F27</f>
        <v>0.45</v>
      </c>
      <c r="H27" s="77">
        <f>F27*D27</f>
        <v>0.5382</v>
      </c>
      <c r="I27" s="78">
        <f>B27-F27</f>
        <v>299</v>
      </c>
      <c r="J27" s="78">
        <f>I27*C27</f>
        <v>134.55</v>
      </c>
    </row>
    <row r="28" spans="1:10" s="45" customFormat="1" ht="30">
      <c r="A28" s="104" t="s">
        <v>163</v>
      </c>
      <c r="B28" s="105">
        <v>5700</v>
      </c>
      <c r="C28" s="105">
        <v>0.05</v>
      </c>
      <c r="D28" s="105">
        <f>(C28*(1+(19.6/100)))</f>
        <v>0.0598</v>
      </c>
      <c r="E28" s="105">
        <f>((B28*C28)*(1+(19.6/100)))</f>
        <v>340.86</v>
      </c>
      <c r="F28" s="105">
        <v>19</v>
      </c>
      <c r="G28" s="105">
        <f>C28*F28</f>
        <v>0.9500000000000001</v>
      </c>
      <c r="H28" s="106">
        <f>F28*D28</f>
        <v>1.1361999999999999</v>
      </c>
      <c r="I28" s="105">
        <f>B28-F28</f>
        <v>5681</v>
      </c>
      <c r="J28" s="105">
        <f>I28*C28</f>
        <v>284.05</v>
      </c>
    </row>
    <row r="29" spans="1:10" ht="15">
      <c r="A29" s="75" t="s">
        <v>164</v>
      </c>
      <c r="B29" s="78">
        <v>600</v>
      </c>
      <c r="C29" s="78">
        <v>0.05</v>
      </c>
      <c r="D29" s="78">
        <f t="shared" si="0"/>
        <v>0.0598</v>
      </c>
      <c r="E29" s="78">
        <f t="shared" si="2"/>
        <v>35.879999999999995</v>
      </c>
      <c r="F29" s="78">
        <v>2</v>
      </c>
      <c r="G29" s="78">
        <f t="shared" si="3"/>
        <v>0.1</v>
      </c>
      <c r="H29" s="77">
        <f t="shared" si="1"/>
        <v>0.1196</v>
      </c>
      <c r="I29" s="78">
        <f t="shared" si="4"/>
        <v>598</v>
      </c>
      <c r="J29" s="78">
        <f t="shared" si="5"/>
        <v>29.900000000000002</v>
      </c>
    </row>
    <row r="30" spans="1:10" ht="15">
      <c r="A30" s="75" t="s">
        <v>71</v>
      </c>
      <c r="B30" s="78">
        <v>300</v>
      </c>
      <c r="C30" s="78">
        <v>0.05</v>
      </c>
      <c r="D30" s="78">
        <f t="shared" si="0"/>
        <v>0.0598</v>
      </c>
      <c r="E30" s="78">
        <f t="shared" si="2"/>
        <v>17.939999999999998</v>
      </c>
      <c r="F30" s="78">
        <v>1</v>
      </c>
      <c r="G30" s="78">
        <f t="shared" si="3"/>
        <v>0.05</v>
      </c>
      <c r="H30" s="77">
        <f t="shared" si="1"/>
        <v>0.0598</v>
      </c>
      <c r="I30" s="78">
        <f t="shared" si="4"/>
        <v>299</v>
      </c>
      <c r="J30" s="78">
        <f t="shared" si="5"/>
        <v>14.950000000000001</v>
      </c>
    </row>
    <row r="31" spans="1:10" ht="15">
      <c r="A31" s="75" t="s">
        <v>74</v>
      </c>
      <c r="B31" s="78">
        <v>300</v>
      </c>
      <c r="C31" s="78">
        <v>1.89</v>
      </c>
      <c r="D31" s="78">
        <f t="shared" si="0"/>
        <v>2.26044</v>
      </c>
      <c r="E31" s="78">
        <f aca="true" t="shared" si="6" ref="E31:E36">((B31*C31)*(1+(19.6/100)))</f>
        <v>678.132</v>
      </c>
      <c r="F31" s="78">
        <v>1</v>
      </c>
      <c r="G31" s="78">
        <f>C31*F31</f>
        <v>1.89</v>
      </c>
      <c r="H31" s="77">
        <f t="shared" si="1"/>
        <v>2.26044</v>
      </c>
      <c r="I31" s="78">
        <f aca="true" t="shared" si="7" ref="I31:I36">B31-F31</f>
        <v>299</v>
      </c>
      <c r="J31" s="78">
        <f aca="true" t="shared" si="8" ref="J31:J36">I31*C31</f>
        <v>565.11</v>
      </c>
    </row>
    <row r="32" spans="1:10" s="15" customFormat="1" ht="30">
      <c r="A32" s="93" t="s">
        <v>75</v>
      </c>
      <c r="B32" s="73">
        <v>3000</v>
      </c>
      <c r="C32" s="73">
        <v>0.00578</v>
      </c>
      <c r="D32" s="73">
        <f t="shared" si="0"/>
        <v>0.006912880000000001</v>
      </c>
      <c r="E32" s="73">
        <f t="shared" si="6"/>
        <v>20.73864</v>
      </c>
      <c r="F32" s="73">
        <v>200</v>
      </c>
      <c r="G32" s="73">
        <f>C32*F32</f>
        <v>1.1560000000000001</v>
      </c>
      <c r="H32" s="94">
        <f t="shared" si="1"/>
        <v>1.382576</v>
      </c>
      <c r="I32" s="73">
        <f t="shared" si="7"/>
        <v>2800</v>
      </c>
      <c r="J32" s="73">
        <f t="shared" si="8"/>
        <v>16.184</v>
      </c>
    </row>
    <row r="33" spans="1:10" ht="15">
      <c r="A33" s="75" t="s">
        <v>85</v>
      </c>
      <c r="B33" s="78">
        <v>1</v>
      </c>
      <c r="C33" s="77">
        <v>251.6</v>
      </c>
      <c r="D33" s="77">
        <f t="shared" si="0"/>
        <v>300.9136</v>
      </c>
      <c r="E33" s="77">
        <f t="shared" si="6"/>
        <v>300.9136</v>
      </c>
      <c r="F33" s="78">
        <v>1</v>
      </c>
      <c r="G33" s="77">
        <f>(C33*F33)/50</f>
        <v>5.032</v>
      </c>
      <c r="H33" s="77">
        <f>(F33*D33)/50</f>
        <v>6.018272</v>
      </c>
      <c r="I33" s="78">
        <f t="shared" si="7"/>
        <v>0</v>
      </c>
      <c r="J33" s="77">
        <f t="shared" si="8"/>
        <v>0</v>
      </c>
    </row>
    <row r="34" spans="1:10" ht="15">
      <c r="A34" s="75" t="s">
        <v>86</v>
      </c>
      <c r="B34" s="78">
        <v>1</v>
      </c>
      <c r="C34" s="77">
        <v>236.5</v>
      </c>
      <c r="D34" s="77">
        <f t="shared" si="0"/>
        <v>282.854</v>
      </c>
      <c r="E34" s="77">
        <f t="shared" si="6"/>
        <v>282.854</v>
      </c>
      <c r="F34" s="78">
        <v>1</v>
      </c>
      <c r="G34" s="77">
        <f>(C34*F34)/50</f>
        <v>4.73</v>
      </c>
      <c r="H34" s="77">
        <f>(F34*D34)/50</f>
        <v>5.65708</v>
      </c>
      <c r="I34" s="78">
        <f t="shared" si="7"/>
        <v>0</v>
      </c>
      <c r="J34" s="77">
        <f t="shared" si="8"/>
        <v>0</v>
      </c>
    </row>
    <row r="35" spans="1:10" ht="15">
      <c r="A35" s="75" t="s">
        <v>87</v>
      </c>
      <c r="B35" s="78">
        <v>1</v>
      </c>
      <c r="C35" s="77">
        <v>236.5</v>
      </c>
      <c r="D35" s="77">
        <f t="shared" si="0"/>
        <v>282.854</v>
      </c>
      <c r="E35" s="77">
        <f t="shared" si="6"/>
        <v>282.854</v>
      </c>
      <c r="F35" s="78">
        <v>1</v>
      </c>
      <c r="G35" s="77">
        <f>(C35*F35)/50</f>
        <v>4.73</v>
      </c>
      <c r="H35" s="77">
        <f>(F35*D35)/50</f>
        <v>5.65708</v>
      </c>
      <c r="I35" s="78">
        <f t="shared" si="7"/>
        <v>0</v>
      </c>
      <c r="J35" s="77">
        <f t="shared" si="8"/>
        <v>0</v>
      </c>
    </row>
    <row r="36" spans="1:10" ht="15">
      <c r="A36" s="80" t="s">
        <v>72</v>
      </c>
      <c r="B36" s="78">
        <v>8100</v>
      </c>
      <c r="C36" s="78">
        <v>0.57</v>
      </c>
      <c r="D36" s="78">
        <f>(C36*(1+(19.6/100)))</f>
        <v>0.6817199999999999</v>
      </c>
      <c r="E36" s="78">
        <f t="shared" si="6"/>
        <v>5521.932</v>
      </c>
      <c r="F36" s="78">
        <v>27</v>
      </c>
      <c r="G36" s="78">
        <f>C36*F36</f>
        <v>15.389999999999999</v>
      </c>
      <c r="H36" s="77">
        <f>F36*D36</f>
        <v>18.406439999999996</v>
      </c>
      <c r="I36" s="78">
        <f t="shared" si="7"/>
        <v>8073</v>
      </c>
      <c r="J36" s="78">
        <f t="shared" si="8"/>
        <v>4601.61</v>
      </c>
    </row>
    <row r="37" spans="1:10" ht="17.25">
      <c r="A37" s="81" t="s">
        <v>128</v>
      </c>
      <c r="B37" s="78"/>
      <c r="C37" s="107">
        <f>SUM(C7:C9)+SUM(C11:C12)+SUM(C14:C36)</f>
        <v>735.2257800000001</v>
      </c>
      <c r="D37" s="82">
        <f>SUM(D7:D36)</f>
        <v>879.3300328800001</v>
      </c>
      <c r="E37" s="82">
        <f>SUM(E7:E36)</f>
        <v>13398.716239999998</v>
      </c>
      <c r="F37" s="78"/>
      <c r="G37" s="82">
        <f>SUM(G7:G36)</f>
        <v>50.518</v>
      </c>
      <c r="H37" s="82">
        <f>SUM(H7:H36)</f>
        <v>60.419527999999985</v>
      </c>
      <c r="I37" s="78"/>
      <c r="J37" s="82">
        <f>SUM(J7:J36)</f>
        <v>10442.314000000002</v>
      </c>
    </row>
    <row r="38" spans="1:8" ht="15">
      <c r="A38" s="16"/>
      <c r="H38" s="11"/>
    </row>
    <row r="39" spans="1:10" ht="15">
      <c r="A39" s="118" t="s">
        <v>51</v>
      </c>
      <c r="B39" s="118"/>
      <c r="C39" s="118"/>
      <c r="D39" s="119" t="s">
        <v>78</v>
      </c>
      <c r="E39" s="119"/>
      <c r="F39" s="119"/>
      <c r="G39" s="40">
        <f>SUM(G7:G36)</f>
        <v>50.518</v>
      </c>
      <c r="J39" s="14"/>
    </row>
    <row r="40" spans="1:8" ht="17.25">
      <c r="A40" s="118" t="s">
        <v>52</v>
      </c>
      <c r="B40" s="118"/>
      <c r="D40" s="119" t="s">
        <v>79</v>
      </c>
      <c r="E40" s="119"/>
      <c r="F40" s="119"/>
      <c r="G40" s="119"/>
      <c r="H40" s="41">
        <f>SUM(H7:H36)</f>
        <v>60.419527999999985</v>
      </c>
    </row>
    <row r="42" spans="1:10" ht="15">
      <c r="A42" s="10"/>
      <c r="C42" s="11"/>
      <c r="D42" s="11"/>
      <c r="E42" s="11"/>
      <c r="G42" s="11"/>
      <c r="H42" s="11"/>
      <c r="J42" s="11"/>
    </row>
    <row r="43" spans="1:10" ht="15">
      <c r="A43" s="10"/>
      <c r="C43" s="11"/>
      <c r="D43" s="11"/>
      <c r="E43" s="11"/>
      <c r="G43" s="11"/>
      <c r="H43" s="11"/>
      <c r="J43" s="11"/>
    </row>
    <row r="44" spans="1:10" ht="15">
      <c r="A44" s="10"/>
      <c r="C44" s="11"/>
      <c r="D44" s="11"/>
      <c r="E44" s="11"/>
      <c r="G44" s="11"/>
      <c r="H44" s="11"/>
      <c r="J44" s="11"/>
    </row>
    <row r="45" spans="1:2" ht="15">
      <c r="A45" s="118"/>
      <c r="B45" s="118"/>
    </row>
    <row r="46" spans="1:10" ht="15">
      <c r="A46" s="10"/>
      <c r="C46" s="11"/>
      <c r="D46" s="11"/>
      <c r="E46" s="11"/>
      <c r="G46" s="11"/>
      <c r="H46" s="11"/>
      <c r="J46" s="11"/>
    </row>
    <row r="47" spans="1:10" ht="15">
      <c r="A47" s="10"/>
      <c r="C47" s="11"/>
      <c r="D47" s="11"/>
      <c r="E47" s="11"/>
      <c r="G47" s="11"/>
      <c r="H47" s="11"/>
      <c r="J47" s="11"/>
    </row>
    <row r="48" spans="1:2" ht="15">
      <c r="A48" s="118"/>
      <c r="B48" s="118"/>
    </row>
    <row r="54" spans="1:8" ht="15">
      <c r="A54" s="10"/>
      <c r="H54" s="11"/>
    </row>
    <row r="55" spans="1:8" ht="15">
      <c r="A55" s="118"/>
      <c r="B55" s="118"/>
      <c r="H55" s="11"/>
    </row>
    <row r="56" spans="1:10" ht="15">
      <c r="A56" s="16"/>
      <c r="C56" s="11"/>
      <c r="D56" s="11"/>
      <c r="E56" s="11"/>
      <c r="G56" s="11"/>
      <c r="H56" s="11"/>
      <c r="J56" s="11"/>
    </row>
    <row r="57" spans="1:10" ht="15">
      <c r="A57" s="16"/>
      <c r="C57" s="11"/>
      <c r="D57" s="11"/>
      <c r="E57" s="11"/>
      <c r="G57" s="11"/>
      <c r="H57" s="11"/>
      <c r="J57" s="11"/>
    </row>
    <row r="58" spans="1:10" ht="15">
      <c r="A58" s="16"/>
      <c r="C58" s="11"/>
      <c r="D58" s="11"/>
      <c r="E58" s="11"/>
      <c r="G58" s="11"/>
      <c r="H58" s="11"/>
      <c r="J58" s="11"/>
    </row>
    <row r="59" spans="1:8" ht="15">
      <c r="A59" s="17"/>
      <c r="H59" s="11"/>
    </row>
  </sheetData>
  <sheetProtection/>
  <mergeCells count="21">
    <mergeCell ref="E4:E5"/>
    <mergeCell ref="F4:F5"/>
    <mergeCell ref="G4:G5"/>
    <mergeCell ref="H4:H5"/>
    <mergeCell ref="A13:B13"/>
    <mergeCell ref="A1:J1"/>
    <mergeCell ref="A4:A5"/>
    <mergeCell ref="B4:B5"/>
    <mergeCell ref="C4:C5"/>
    <mergeCell ref="D4:D5"/>
    <mergeCell ref="I4:I5"/>
    <mergeCell ref="J4:J5"/>
    <mergeCell ref="A6:B6"/>
    <mergeCell ref="A10:B10"/>
    <mergeCell ref="A55:B55"/>
    <mergeCell ref="A39:C39"/>
    <mergeCell ref="D39:F39"/>
    <mergeCell ref="A40:B40"/>
    <mergeCell ref="D40:G40"/>
    <mergeCell ref="A45:B45"/>
    <mergeCell ref="A48:B48"/>
  </mergeCells>
  <hyperlinks>
    <hyperlink ref="A7" r:id="rId1" display="Boîte"/>
    <hyperlink ref="A8" r:id="rId2" display="Stickers 20 x 30"/>
    <hyperlink ref="A9" r:id="rId3" display="Stickers 5 x 20"/>
    <hyperlink ref="A11" r:id="rId4" display="Plateau carton"/>
    <hyperlink ref="A12" r:id="rId5" display="Stickers 20 x 30"/>
    <hyperlink ref="A15" r:id="rId6" display="Pions Ø 25 mm"/>
    <hyperlink ref="A16:A22" r:id="rId7" display="Pions Ø 25 mm"/>
    <hyperlink ref="A23" r:id="rId8" display="Cartes jeu"/>
    <hyperlink ref="A29" r:id="rId9" display="Cartes profil"/>
    <hyperlink ref="A30" r:id="rId10" display="règles du jeu"/>
    <hyperlink ref="A27" r:id="rId11" display="Dé"/>
    <hyperlink ref="A31" r:id="rId12" display="Calculatrice"/>
    <hyperlink ref="A32" r:id="rId13" display="carnet de compte simplifiée"/>
    <hyperlink ref="A33" r:id="rId14" display="Toner magenta"/>
    <hyperlink ref="A36" r:id="rId15" display="feuille plastification"/>
    <hyperlink ref="A34" r:id="rId16" display="Toner jaune"/>
    <hyperlink ref="A35" r:id="rId17" display="Toner cyan"/>
    <hyperlink ref="A14" r:id="rId18" display="Pions Ø 25 mm"/>
    <hyperlink ref="A28" r:id="rId19" display="Cartes jeu"/>
    <hyperlink ref="A25" r:id="rId20" display="Cartes profil"/>
    <hyperlink ref="A26" r:id="rId21" display="règles du jeu"/>
    <hyperlink ref="A24" r:id="rId22" display="Sablier"/>
  </hyperlinks>
  <printOptions/>
  <pageMargins left="0.7" right="0.7" top="0.75" bottom="0.75" header="0.3" footer="0.3"/>
  <pageSetup horizontalDpi="300" verticalDpi="300" orientation="portrait" paperSize="9" r:id="rId23"/>
</worksheet>
</file>

<file path=xl/worksheets/sheet4.xml><?xml version="1.0" encoding="utf-8"?>
<worksheet xmlns="http://schemas.openxmlformats.org/spreadsheetml/2006/main" xmlns:r="http://schemas.openxmlformats.org/officeDocument/2006/relationships">
  <dimension ref="A1:I31"/>
  <sheetViews>
    <sheetView zoomScalePageLayoutView="0" workbookViewId="0" topLeftCell="A1">
      <selection activeCell="I13" sqref="I13"/>
    </sheetView>
  </sheetViews>
  <sheetFormatPr defaultColWidth="11.421875" defaultRowHeight="15"/>
  <cols>
    <col min="2" max="3" width="11.57421875" style="0" bestFit="1" customWidth="1"/>
    <col min="4" max="4" width="14.421875" style="0" customWidth="1"/>
    <col min="5" max="5" width="12.7109375" style="0" bestFit="1" customWidth="1"/>
    <col min="6" max="7" width="11.57421875" style="0" bestFit="1" customWidth="1"/>
  </cols>
  <sheetData>
    <row r="1" ht="15">
      <c r="A1" t="s">
        <v>89</v>
      </c>
    </row>
    <row r="3" ht="15">
      <c r="A3" t="s">
        <v>90</v>
      </c>
    </row>
    <row r="4" ht="15">
      <c r="A4" t="s">
        <v>91</v>
      </c>
    </row>
    <row r="5" spans="1:9" ht="15">
      <c r="A5" s="69"/>
      <c r="B5" s="69"/>
      <c r="C5" s="69"/>
      <c r="D5" s="69"/>
      <c r="E5" s="69"/>
      <c r="F5" s="69"/>
      <c r="G5" s="69"/>
      <c r="H5" s="69"/>
      <c r="I5" s="69"/>
    </row>
    <row r="6" spans="1:6" ht="15">
      <c r="A6" s="126" t="s">
        <v>107</v>
      </c>
      <c r="B6" s="126"/>
      <c r="C6" s="126"/>
      <c r="D6" s="126"/>
      <c r="E6" s="36">
        <v>650</v>
      </c>
      <c r="F6" t="s">
        <v>108</v>
      </c>
    </row>
    <row r="8" ht="15">
      <c r="A8" t="s">
        <v>97</v>
      </c>
    </row>
    <row r="9" spans="1:3" ht="15">
      <c r="A9" s="118" t="s">
        <v>106</v>
      </c>
      <c r="B9" s="118"/>
      <c r="C9" t="s">
        <v>103</v>
      </c>
    </row>
    <row r="10" spans="1:8" ht="15" customHeight="1">
      <c r="A10" s="118" t="s">
        <v>100</v>
      </c>
      <c r="B10" s="118"/>
      <c r="C10" s="19">
        <v>1</v>
      </c>
      <c r="D10" s="129">
        <v>650</v>
      </c>
      <c r="E10" s="130" t="s">
        <v>112</v>
      </c>
      <c r="F10" s="130"/>
      <c r="G10" s="130"/>
      <c r="H10" s="130"/>
    </row>
    <row r="11" spans="1:8" ht="15">
      <c r="A11" s="124" t="s">
        <v>102</v>
      </c>
      <c r="B11" s="124"/>
      <c r="C11" s="19">
        <v>3</v>
      </c>
      <c r="D11" s="129"/>
      <c r="E11" s="130"/>
      <c r="F11" s="130"/>
      <c r="G11" s="130"/>
      <c r="H11" s="130"/>
    </row>
    <row r="12" spans="1:8" ht="15">
      <c r="A12" s="118" t="s">
        <v>109</v>
      </c>
      <c r="B12" s="118"/>
      <c r="C12" s="19">
        <v>3</v>
      </c>
      <c r="D12" s="129"/>
      <c r="E12" s="130"/>
      <c r="F12" s="130"/>
      <c r="G12" s="130"/>
      <c r="H12" s="130"/>
    </row>
    <row r="13" spans="1:8" ht="15">
      <c r="A13" s="118" t="s">
        <v>110</v>
      </c>
      <c r="B13" s="118"/>
      <c r="C13" s="19">
        <v>1</v>
      </c>
      <c r="D13" s="129"/>
      <c r="E13" s="130"/>
      <c r="F13" s="130"/>
      <c r="G13" s="130"/>
      <c r="H13" s="130"/>
    </row>
    <row r="14" spans="1:4" ht="15">
      <c r="A14" s="124" t="s">
        <v>104</v>
      </c>
      <c r="B14" s="124"/>
      <c r="C14" s="19">
        <f>SUM(C10:C13)</f>
        <v>8</v>
      </c>
      <c r="D14" t="s">
        <v>111</v>
      </c>
    </row>
    <row r="15" spans="1:9" ht="15">
      <c r="A15" s="67"/>
      <c r="B15" s="67"/>
      <c r="C15" s="68"/>
      <c r="D15" s="69"/>
      <c r="E15" s="69"/>
      <c r="F15" s="69"/>
      <c r="G15" s="69"/>
      <c r="H15" s="69"/>
      <c r="I15" s="69"/>
    </row>
    <row r="16" spans="1:8" ht="17.25">
      <c r="A16" t="s">
        <v>92</v>
      </c>
      <c r="E16" s="35">
        <v>2550</v>
      </c>
      <c r="F16" t="s">
        <v>93</v>
      </c>
      <c r="G16">
        <v>139</v>
      </c>
      <c r="H16" t="s">
        <v>94</v>
      </c>
    </row>
    <row r="17" spans="1:7" ht="17.25">
      <c r="A17" t="s">
        <v>95</v>
      </c>
      <c r="F17" s="35">
        <f>(E16/G16)</f>
        <v>18.345323741007196</v>
      </c>
      <c r="G17" t="s">
        <v>96</v>
      </c>
    </row>
    <row r="18" spans="1:9" ht="15">
      <c r="A18" s="67"/>
      <c r="B18" s="67"/>
      <c r="C18" s="68"/>
      <c r="D18" s="69"/>
      <c r="E18" s="69"/>
      <c r="F18" s="69"/>
      <c r="G18" s="69"/>
      <c r="H18" s="69"/>
      <c r="I18" s="69"/>
    </row>
    <row r="19" spans="1:9" ht="15">
      <c r="A19" s="124" t="s">
        <v>105</v>
      </c>
      <c r="B19" s="124"/>
      <c r="C19" s="19" t="s">
        <v>103</v>
      </c>
      <c r="E19" s="123" t="s">
        <v>170</v>
      </c>
      <c r="F19" s="123"/>
      <c r="G19" s="123"/>
      <c r="H19" s="13"/>
      <c r="I19" s="13"/>
    </row>
    <row r="20" spans="1:7" ht="15">
      <c r="A20" s="118" t="s">
        <v>98</v>
      </c>
      <c r="B20" s="118"/>
      <c r="C20" s="49">
        <v>30.020833333333332</v>
      </c>
      <c r="D20" s="125" t="s">
        <v>113</v>
      </c>
      <c r="E20" s="126" t="s">
        <v>115</v>
      </c>
      <c r="F20" s="126"/>
      <c r="G20" s="126"/>
    </row>
    <row r="21" spans="1:7" ht="15">
      <c r="A21" s="118" t="s">
        <v>99</v>
      </c>
      <c r="B21" s="118"/>
      <c r="C21" s="49">
        <v>30.020833333333332</v>
      </c>
      <c r="D21" s="125"/>
      <c r="E21" s="127" t="s">
        <v>116</v>
      </c>
      <c r="F21" s="127"/>
      <c r="G21" s="127"/>
    </row>
    <row r="22" spans="1:7" ht="29.25" customHeight="1">
      <c r="A22" s="128" t="s">
        <v>101</v>
      </c>
      <c r="B22" s="128"/>
      <c r="C22" s="49">
        <v>1.0208333333333333</v>
      </c>
      <c r="D22" s="125"/>
      <c r="E22" s="127"/>
      <c r="F22" s="127"/>
      <c r="G22" s="127"/>
    </row>
    <row r="23" spans="1:6" ht="17.25">
      <c r="A23" s="118" t="s">
        <v>118</v>
      </c>
      <c r="B23" s="118"/>
      <c r="C23" s="49">
        <f>SUM(C20:C22)</f>
        <v>61.0625</v>
      </c>
      <c r="D23" t="s">
        <v>114</v>
      </c>
      <c r="E23" s="35">
        <f>F17*((C23-TRUNC(C23))*24)</f>
        <v>27.517985611510795</v>
      </c>
      <c r="F23" t="s">
        <v>117</v>
      </c>
    </row>
    <row r="24" spans="1:5" ht="17.25">
      <c r="A24" s="23" t="s">
        <v>119</v>
      </c>
      <c r="B24">
        <v>300</v>
      </c>
      <c r="C24" t="s">
        <v>120</v>
      </c>
      <c r="E24" s="35">
        <f>B24*E23</f>
        <v>8255.395683453238</v>
      </c>
    </row>
    <row r="25" spans="1:9" ht="15">
      <c r="A25" s="69"/>
      <c r="B25" s="69"/>
      <c r="C25" s="69"/>
      <c r="D25" s="69"/>
      <c r="E25" s="69"/>
      <c r="F25" s="69"/>
      <c r="G25" s="69"/>
      <c r="H25" s="69"/>
      <c r="I25" s="69"/>
    </row>
    <row r="26" spans="1:7" ht="15">
      <c r="A26" s="124" t="s">
        <v>105</v>
      </c>
      <c r="B26" s="124"/>
      <c r="C26" s="19" t="s">
        <v>103</v>
      </c>
      <c r="E26" s="123" t="s">
        <v>169</v>
      </c>
      <c r="F26" s="123"/>
      <c r="G26" s="123"/>
    </row>
    <row r="27" spans="1:7" ht="15">
      <c r="A27" s="118" t="s">
        <v>98</v>
      </c>
      <c r="B27" s="118"/>
      <c r="C27">
        <v>1</v>
      </c>
      <c r="D27" s="125" t="s">
        <v>113</v>
      </c>
      <c r="E27" s="126" t="s">
        <v>115</v>
      </c>
      <c r="F27" s="126"/>
      <c r="G27" s="126"/>
    </row>
    <row r="28" spans="1:7" ht="15">
      <c r="A28" s="118" t="s">
        <v>99</v>
      </c>
      <c r="B28" s="118"/>
      <c r="C28">
        <v>2</v>
      </c>
      <c r="D28" s="125"/>
      <c r="E28" s="127" t="s">
        <v>116</v>
      </c>
      <c r="F28" s="127"/>
      <c r="G28" s="127"/>
    </row>
    <row r="29" spans="1:7" ht="15">
      <c r="A29" s="128" t="s">
        <v>101</v>
      </c>
      <c r="B29" s="128"/>
      <c r="C29">
        <v>1</v>
      </c>
      <c r="D29" s="125"/>
      <c r="E29" s="127"/>
      <c r="F29" s="127"/>
      <c r="G29" s="127"/>
    </row>
    <row r="30" spans="1:6" ht="17.25">
      <c r="A30" s="118" t="s">
        <v>118</v>
      </c>
      <c r="B30" s="118"/>
      <c r="C30">
        <f>SUM(C27:C29)</f>
        <v>4</v>
      </c>
      <c r="D30" t="s">
        <v>114</v>
      </c>
      <c r="E30" s="35">
        <f>C30*F17</f>
        <v>73.38129496402878</v>
      </c>
      <c r="F30" t="s">
        <v>117</v>
      </c>
    </row>
    <row r="31" spans="1:5" ht="17.25">
      <c r="A31" s="23" t="s">
        <v>119</v>
      </c>
      <c r="B31">
        <v>300</v>
      </c>
      <c r="C31" t="s">
        <v>120</v>
      </c>
      <c r="E31" s="35">
        <f>B31*E30</f>
        <v>22014.388489208635</v>
      </c>
    </row>
  </sheetData>
  <sheetProtection/>
  <mergeCells count="27">
    <mergeCell ref="E20:G20"/>
    <mergeCell ref="E21:G22"/>
    <mergeCell ref="E19:G19"/>
    <mergeCell ref="A23:B23"/>
    <mergeCell ref="A10:B10"/>
    <mergeCell ref="A11:B11"/>
    <mergeCell ref="A20:B20"/>
    <mergeCell ref="A14:B14"/>
    <mergeCell ref="A21:B21"/>
    <mergeCell ref="A22:B22"/>
    <mergeCell ref="E10:H13"/>
    <mergeCell ref="D20:D22"/>
    <mergeCell ref="A6:D6"/>
    <mergeCell ref="A12:B12"/>
    <mergeCell ref="A13:B13"/>
    <mergeCell ref="D10:D13"/>
    <mergeCell ref="A9:B9"/>
    <mergeCell ref="A19:B19"/>
    <mergeCell ref="A30:B30"/>
    <mergeCell ref="E26:G26"/>
    <mergeCell ref="A26:B26"/>
    <mergeCell ref="A27:B27"/>
    <mergeCell ref="D27:D29"/>
    <mergeCell ref="E27:G27"/>
    <mergeCell ref="A28:B28"/>
    <mergeCell ref="E28:G29"/>
    <mergeCell ref="A29:B29"/>
  </mergeCells>
  <printOptions/>
  <pageMargins left="0.36" right="0.2" top="0.984251969" bottom="0.984251969" header="0.4921259845" footer="0.492125984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K18"/>
  <sheetViews>
    <sheetView zoomScalePageLayoutView="0" workbookViewId="0" topLeftCell="A1">
      <selection activeCell="A11" sqref="A11:K11"/>
    </sheetView>
  </sheetViews>
  <sheetFormatPr defaultColWidth="11.421875" defaultRowHeight="15"/>
  <cols>
    <col min="1" max="1" width="27.57421875" style="0" bestFit="1" customWidth="1"/>
    <col min="2" max="2" width="9.28125" style="0" customWidth="1"/>
    <col min="3" max="3" width="14.7109375" style="0" bestFit="1" customWidth="1"/>
    <col min="4" max="10" width="11.57421875" style="0" bestFit="1" customWidth="1"/>
    <col min="11" max="11" width="12.57421875" style="0" bestFit="1" customWidth="1"/>
  </cols>
  <sheetData>
    <row r="1" ht="15">
      <c r="A1" t="s">
        <v>121</v>
      </c>
    </row>
    <row r="3" spans="1:10" ht="38.25" customHeight="1">
      <c r="A3" s="131" t="s">
        <v>122</v>
      </c>
      <c r="B3" s="131"/>
      <c r="C3" s="131"/>
      <c r="D3" s="131"/>
      <c r="E3" s="131"/>
      <c r="F3" s="131"/>
      <c r="G3" s="131"/>
      <c r="H3" s="131"/>
      <c r="I3" s="131"/>
      <c r="J3" s="131"/>
    </row>
    <row r="4" ht="15">
      <c r="F4" t="s">
        <v>129</v>
      </c>
    </row>
    <row r="5" spans="1:10" ht="15">
      <c r="A5" t="s">
        <v>123</v>
      </c>
      <c r="B5" t="s">
        <v>127</v>
      </c>
      <c r="C5" t="s">
        <v>124</v>
      </c>
      <c r="D5" t="s">
        <v>125</v>
      </c>
      <c r="E5" t="s">
        <v>128</v>
      </c>
      <c r="F5" t="s">
        <v>130</v>
      </c>
      <c r="G5" t="s">
        <v>130</v>
      </c>
      <c r="H5" t="s">
        <v>130</v>
      </c>
      <c r="I5" t="s">
        <v>130</v>
      </c>
      <c r="J5" t="s">
        <v>130</v>
      </c>
    </row>
    <row r="6" spans="1:11" ht="15">
      <c r="A6" s="10" t="s">
        <v>126</v>
      </c>
      <c r="B6">
        <v>1</v>
      </c>
      <c r="C6">
        <v>769</v>
      </c>
      <c r="D6" s="11">
        <f>(C6*(1+(19.6/100)))</f>
        <v>919.7239999999999</v>
      </c>
      <c r="E6" s="11">
        <f>B6*D6</f>
        <v>919.7239999999999</v>
      </c>
      <c r="F6" s="11">
        <f>D6-(D6-(D6-((30/100)*D6)))</f>
        <v>643.8068</v>
      </c>
      <c r="G6" s="11">
        <f>F6-(F6-(F6-(0.3*F6)))</f>
        <v>450.66476</v>
      </c>
      <c r="H6" s="11">
        <f>G6-(G6-(G6-(0.33*G6)))</f>
        <v>301.9453892</v>
      </c>
      <c r="I6" s="11">
        <f>H6-(H6-(H6-(0.5*H6)))</f>
        <v>150.9726946</v>
      </c>
      <c r="J6" s="11">
        <f>I6</f>
        <v>150.9726946</v>
      </c>
      <c r="K6" s="11"/>
    </row>
    <row r="7" spans="6:11" ht="15">
      <c r="F7" s="24">
        <f>E6-F6</f>
        <v>275.9172</v>
      </c>
      <c r="G7" s="24">
        <f>F6-G6</f>
        <v>193.14203999999995</v>
      </c>
      <c r="H7" s="24">
        <f>G6-H6</f>
        <v>148.71937079999998</v>
      </c>
      <c r="I7" s="24">
        <f>H6-I6</f>
        <v>150.9726946</v>
      </c>
      <c r="J7" s="24">
        <f>J6</f>
        <v>150.9726946</v>
      </c>
      <c r="K7" s="39">
        <f>SUM(F7:J7)</f>
        <v>919.7239999999999</v>
      </c>
    </row>
    <row r="8" spans="1:10" ht="15">
      <c r="A8" s="10" t="s">
        <v>131</v>
      </c>
      <c r="B8">
        <v>1</v>
      </c>
      <c r="C8">
        <v>285</v>
      </c>
      <c r="D8" s="11">
        <f>(C8*(1+(19.6/100)))</f>
        <v>340.86</v>
      </c>
      <c r="E8" s="11">
        <f>B8*D8</f>
        <v>340.86</v>
      </c>
      <c r="F8" s="11">
        <f>D8-(D8-(D8-((30/100)*D8)))</f>
        <v>238.60200000000003</v>
      </c>
      <c r="G8" s="11">
        <f>F8-(F8-(F8-(0.3*F8)))</f>
        <v>167.02140000000003</v>
      </c>
      <c r="H8" s="11">
        <f>G8-(G8-(G8-(0.33*G8)))</f>
        <v>111.90433800000002</v>
      </c>
      <c r="I8" s="11">
        <f>H8-(H8-(H8-(0.5*H8)))</f>
        <v>55.95216900000001</v>
      </c>
      <c r="J8" s="11">
        <f>I8</f>
        <v>55.95216900000001</v>
      </c>
    </row>
    <row r="9" spans="6:11" ht="15">
      <c r="F9" s="24">
        <f>E8-F8</f>
        <v>102.25799999999998</v>
      </c>
      <c r="G9" s="24">
        <f>F8-G8</f>
        <v>71.5806</v>
      </c>
      <c r="H9" s="24">
        <f>G8-H8</f>
        <v>55.117062000000004</v>
      </c>
      <c r="I9" s="24">
        <f>H8-I8</f>
        <v>55.95216900000001</v>
      </c>
      <c r="J9" s="24">
        <f>J8</f>
        <v>55.95216900000001</v>
      </c>
      <c r="K9" s="39">
        <f>SUM(F9:J9)</f>
        <v>340.86</v>
      </c>
    </row>
    <row r="10" spans="1:11" ht="15">
      <c r="A10" s="34" t="s">
        <v>128</v>
      </c>
      <c r="C10" s="37">
        <f>C6+C8</f>
        <v>1054</v>
      </c>
      <c r="D10" s="38">
        <f>D6+D8</f>
        <v>1260.5839999999998</v>
      </c>
      <c r="E10" s="38">
        <f>E6+E8</f>
        <v>1260.5839999999998</v>
      </c>
      <c r="F10" s="38">
        <f>F7+F9</f>
        <v>378.17519999999996</v>
      </c>
      <c r="G10" s="38">
        <f>G7+G9</f>
        <v>264.72263999999996</v>
      </c>
      <c r="H10" s="38">
        <f>H7+H9</f>
        <v>203.83643279999998</v>
      </c>
      <c r="I10" s="38">
        <f>I7+I9</f>
        <v>206.92486360000004</v>
      </c>
      <c r="J10" s="38">
        <f>J7+J9</f>
        <v>206.92486360000004</v>
      </c>
      <c r="K10" s="24"/>
    </row>
    <row r="11" spans="1:11" ht="15">
      <c r="A11" s="69"/>
      <c r="B11" s="69"/>
      <c r="C11" s="69"/>
      <c r="D11" s="70"/>
      <c r="E11" s="70"/>
      <c r="F11" s="70"/>
      <c r="G11" s="70"/>
      <c r="H11" s="70"/>
      <c r="I11" s="70"/>
      <c r="J11" s="70"/>
      <c r="K11" s="70"/>
    </row>
    <row r="13" spans="1:6" ht="15">
      <c r="A13" t="s">
        <v>132</v>
      </c>
      <c r="B13" t="s">
        <v>127</v>
      </c>
      <c r="C13" t="s">
        <v>124</v>
      </c>
      <c r="D13" t="s">
        <v>125</v>
      </c>
      <c r="E13" t="s">
        <v>128</v>
      </c>
      <c r="F13" t="s">
        <v>135</v>
      </c>
    </row>
    <row r="14" spans="1:5" ht="15">
      <c r="A14" s="10" t="s">
        <v>134</v>
      </c>
      <c r="B14">
        <v>100</v>
      </c>
      <c r="C14">
        <v>0.17</v>
      </c>
      <c r="D14" s="18">
        <f>(C14*(1+(19.6/100)))</f>
        <v>0.20332</v>
      </c>
      <c r="E14" s="18">
        <f>B14*D14</f>
        <v>20.332</v>
      </c>
    </row>
    <row r="15" spans="1:5" ht="15">
      <c r="A15" s="10" t="s">
        <v>133</v>
      </c>
      <c r="B15">
        <v>1</v>
      </c>
      <c r="C15">
        <v>5.85</v>
      </c>
      <c r="D15" s="18">
        <f>(C15*(1+(19.6/100)))</f>
        <v>6.996599999999999</v>
      </c>
      <c r="E15" s="18">
        <f>B15*D15</f>
        <v>6.996599999999999</v>
      </c>
    </row>
    <row r="16" spans="1:7" ht="15">
      <c r="A16" s="10" t="s">
        <v>143</v>
      </c>
      <c r="B16" s="13">
        <v>1</v>
      </c>
      <c r="C16">
        <v>21.9</v>
      </c>
      <c r="D16" s="18">
        <f>(C16*(1+(19.6/100)))</f>
        <v>26.192399999999996</v>
      </c>
      <c r="E16" s="18">
        <f>B16*D16</f>
        <v>26.192399999999996</v>
      </c>
      <c r="G16" s="24" t="s">
        <v>50</v>
      </c>
    </row>
    <row r="17" spans="1:5" ht="15">
      <c r="A17" s="10" t="s">
        <v>136</v>
      </c>
      <c r="B17">
        <v>1</v>
      </c>
      <c r="C17">
        <v>2.89</v>
      </c>
      <c r="D17" s="18">
        <f>(C17*(1+(19.6/100)))</f>
        <v>3.45644</v>
      </c>
      <c r="E17" s="18">
        <f>B17*D17</f>
        <v>3.45644</v>
      </c>
    </row>
    <row r="18" spans="1:7" ht="17.25">
      <c r="A18" s="34" t="s">
        <v>128</v>
      </c>
      <c r="C18" s="35">
        <f>SUM(C14:C17)</f>
        <v>30.81</v>
      </c>
      <c r="D18" s="35">
        <f>SUM(D14:D17)</f>
        <v>36.84876</v>
      </c>
      <c r="E18" s="35">
        <f>SUM(E14:E17)</f>
        <v>56.97744</v>
      </c>
      <c r="F18" s="18"/>
      <c r="G18" s="18"/>
    </row>
  </sheetData>
  <sheetProtection/>
  <mergeCells count="1">
    <mergeCell ref="A3:J3"/>
  </mergeCells>
  <hyperlinks>
    <hyperlink ref="A8" r:id="rId1" display="Plastifieuse"/>
    <hyperlink ref="A6" r:id="rId2" display="Imprimante laser couleur"/>
    <hyperlink ref="A15" r:id="rId3" display="Cutter"/>
    <hyperlink ref="A14" r:id="rId4" display="Lame de cutter"/>
    <hyperlink ref="A16" r:id="rId5" display="plaque de coupe"/>
    <hyperlink ref="A17" r:id="rId6" display="Papier (rame de 500 pages)"/>
  </hyperlinks>
  <printOptions/>
  <pageMargins left="0.2" right="0.19" top="0.984251969" bottom="0.984251969" header="0.4921259845" footer="0.4921259845"/>
  <pageSetup horizontalDpi="600" verticalDpi="600" orientation="landscape" paperSize="9" scale="98" r:id="rId7"/>
  <ignoredErrors>
    <ignoredError sqref="F7:J7 H8:J8 F8:G9 H9:J9" formula="1"/>
  </ignoredErrors>
</worksheet>
</file>

<file path=xl/worksheets/sheet6.xml><?xml version="1.0" encoding="utf-8"?>
<worksheet xmlns="http://schemas.openxmlformats.org/spreadsheetml/2006/main" xmlns:r="http://schemas.openxmlformats.org/officeDocument/2006/relationships">
  <dimension ref="A1:L34"/>
  <sheetViews>
    <sheetView zoomScalePageLayoutView="0" workbookViewId="0" topLeftCell="A1">
      <selection activeCell="G17" sqref="G17"/>
    </sheetView>
  </sheetViews>
  <sheetFormatPr defaultColWidth="11.421875" defaultRowHeight="15"/>
  <cols>
    <col min="2" max="3" width="11.8515625" style="0" bestFit="1" customWidth="1"/>
    <col min="4" max="4" width="13.7109375" style="0" customWidth="1"/>
    <col min="5" max="5" width="15.421875" style="0" customWidth="1"/>
    <col min="6" max="6" width="15.28125" style="0" bestFit="1" customWidth="1"/>
    <col min="7" max="7" width="15.421875" style="0" customWidth="1"/>
    <col min="8" max="8" width="15.00390625" style="0" customWidth="1"/>
    <col min="9" max="9" width="14.140625" style="12" customWidth="1"/>
    <col min="11" max="12" width="11.8515625" style="0" bestFit="1" customWidth="1"/>
  </cols>
  <sheetData>
    <row r="1" ht="15">
      <c r="A1" t="s">
        <v>137</v>
      </c>
    </row>
    <row r="2" ht="15">
      <c r="A2" t="s">
        <v>138</v>
      </c>
    </row>
    <row r="3" spans="1:10" ht="15">
      <c r="A3" s="69"/>
      <c r="B3" s="69"/>
      <c r="C3" s="69"/>
      <c r="D3" s="69"/>
      <c r="E3" s="69"/>
      <c r="F3" s="69"/>
      <c r="G3" s="69"/>
      <c r="H3" s="69"/>
      <c r="I3" s="71"/>
      <c r="J3" s="69"/>
    </row>
    <row r="4" spans="1:3" ht="15">
      <c r="A4" t="s">
        <v>139</v>
      </c>
      <c r="C4" t="s">
        <v>175</v>
      </c>
    </row>
    <row r="5" spans="3:8" ht="15">
      <c r="C5" s="12" t="s">
        <v>142</v>
      </c>
      <c r="D5" s="12" t="s">
        <v>167</v>
      </c>
      <c r="E5" s="12" t="s">
        <v>106</v>
      </c>
      <c r="F5" s="12" t="s">
        <v>168</v>
      </c>
      <c r="G5" s="12" t="s">
        <v>171</v>
      </c>
      <c r="H5" s="12" t="s">
        <v>128</v>
      </c>
    </row>
    <row r="6" spans="1:9" ht="15">
      <c r="A6" s="118" t="s">
        <v>140</v>
      </c>
      <c r="B6" s="118"/>
      <c r="C6" s="18">
        <f>'ESSAI B'!E28</f>
        <v>8859.7886</v>
      </c>
      <c r="D6" s="18">
        <f>D8</f>
        <v>10000</v>
      </c>
      <c r="E6" s="20">
        <f>'temps de fabrication'!E6</f>
        <v>650</v>
      </c>
      <c r="F6" s="18">
        <f>F8</f>
        <v>22014.388489208635</v>
      </c>
      <c r="G6" s="18">
        <v>0</v>
      </c>
      <c r="H6" s="54">
        <f>SUM(C6:F6)</f>
        <v>41524.177089208635</v>
      </c>
      <c r="I6" s="20"/>
    </row>
    <row r="7" spans="2:9" ht="15">
      <c r="B7" s="18"/>
      <c r="C7" s="18"/>
      <c r="E7" s="20"/>
      <c r="I7"/>
    </row>
    <row r="8" spans="1:9" ht="15">
      <c r="A8" s="118" t="s">
        <v>141</v>
      </c>
      <c r="B8" s="118"/>
      <c r="C8" s="18">
        <f>'ESSAI A'!E36</f>
        <v>8235.1178</v>
      </c>
      <c r="D8" s="18">
        <f>D10</f>
        <v>10000</v>
      </c>
      <c r="E8" s="20">
        <f>'temps de fabrication'!E6</f>
        <v>650</v>
      </c>
      <c r="F8" s="18">
        <f>'temps de fabrication'!E31</f>
        <v>22014.388489208635</v>
      </c>
      <c r="G8" s="18">
        <v>0</v>
      </c>
      <c r="H8" s="54">
        <f>SUM(C8:F8)</f>
        <v>40899.506289208635</v>
      </c>
      <c r="I8" s="20"/>
    </row>
    <row r="9" spans="2:9" ht="15">
      <c r="B9" s="18"/>
      <c r="C9" s="18"/>
      <c r="E9" s="20"/>
      <c r="I9"/>
    </row>
    <row r="10" spans="1:10" ht="17.25">
      <c r="A10" s="118" t="s">
        <v>166</v>
      </c>
      <c r="B10" s="118"/>
      <c r="C10" s="18">
        <f>'MATIERE D''OEUVRE PROP RETENUE'!E37</f>
        <v>13398.716239999998</v>
      </c>
      <c r="D10" s="18">
        <f>I23</f>
        <v>10000</v>
      </c>
      <c r="E10" s="20">
        <v>300</v>
      </c>
      <c r="F10" s="18">
        <f>'temps de fabrication'!E24</f>
        <v>8255.395683453238</v>
      </c>
      <c r="G10" s="18">
        <f>320</f>
        <v>320</v>
      </c>
      <c r="H10" s="50">
        <f>SUM(C10:G10)</f>
        <v>32274.111923453238</v>
      </c>
      <c r="I10" s="18"/>
      <c r="J10" s="18"/>
    </row>
    <row r="11" spans="1:10" ht="15">
      <c r="A11" s="69"/>
      <c r="B11" s="69"/>
      <c r="C11" s="69"/>
      <c r="D11" s="69"/>
      <c r="E11" s="69"/>
      <c r="F11" s="69"/>
      <c r="G11" s="69"/>
      <c r="H11" s="69"/>
      <c r="I11" s="69"/>
      <c r="J11" s="69"/>
    </row>
    <row r="12" ht="15">
      <c r="A12" t="s">
        <v>144</v>
      </c>
    </row>
    <row r="13" spans="2:12" ht="45">
      <c r="B13" s="21" t="s">
        <v>148</v>
      </c>
      <c r="C13" s="21" t="s">
        <v>147</v>
      </c>
      <c r="D13" s="22" t="s">
        <v>149</v>
      </c>
      <c r="E13" s="22" t="s">
        <v>150</v>
      </c>
      <c r="F13" s="22" t="s">
        <v>151</v>
      </c>
      <c r="G13" s="22" t="s">
        <v>179</v>
      </c>
      <c r="H13" s="22" t="s">
        <v>180</v>
      </c>
      <c r="I13" s="22" t="s">
        <v>181</v>
      </c>
      <c r="L13" s="18"/>
    </row>
    <row r="14" spans="1:11" ht="30">
      <c r="A14" s="42" t="s">
        <v>145</v>
      </c>
      <c r="B14" s="43">
        <f>C14/((1+(19.6/100)))</f>
        <v>543.4782608695652</v>
      </c>
      <c r="C14" s="43">
        <v>650</v>
      </c>
      <c r="D14" s="21">
        <v>3</v>
      </c>
      <c r="E14" s="43">
        <f>D14*B14</f>
        <v>1630.4347826086957</v>
      </c>
      <c r="F14" s="48">
        <f>D14*C14</f>
        <v>1950</v>
      </c>
      <c r="G14" s="58">
        <v>0</v>
      </c>
      <c r="H14" s="43">
        <f>G14*E14</f>
        <v>0</v>
      </c>
      <c r="I14" s="48">
        <f>G14*F14</f>
        <v>0</v>
      </c>
      <c r="K14" s="18"/>
    </row>
    <row r="15" spans="1:9" ht="15">
      <c r="A15" t="s">
        <v>146</v>
      </c>
      <c r="B15" s="43">
        <v>0</v>
      </c>
      <c r="C15" s="43">
        <v>0</v>
      </c>
      <c r="D15" s="43">
        <v>0</v>
      </c>
      <c r="E15" s="43">
        <v>0</v>
      </c>
      <c r="F15" s="43">
        <v>0</v>
      </c>
      <c r="G15" s="58" t="s">
        <v>50</v>
      </c>
      <c r="H15" s="21"/>
      <c r="I15" s="21"/>
    </row>
    <row r="16" spans="1:9" ht="30">
      <c r="A16" s="42" t="s">
        <v>152</v>
      </c>
      <c r="B16" s="43">
        <f>C16/((1+(19.6/100)))</f>
        <v>543.4782608695652</v>
      </c>
      <c r="C16" s="43">
        <v>650</v>
      </c>
      <c r="D16" s="21">
        <v>5</v>
      </c>
      <c r="E16" s="43">
        <f>D16*B16</f>
        <v>2717.391304347826</v>
      </c>
      <c r="F16" s="48">
        <f>D16*C16</f>
        <v>3250</v>
      </c>
      <c r="G16" s="58">
        <v>1</v>
      </c>
      <c r="H16" s="43">
        <f>E16*G16</f>
        <v>2717.391304347826</v>
      </c>
      <c r="I16" s="48">
        <f>F16*G16</f>
        <v>3250</v>
      </c>
    </row>
    <row r="17" spans="1:9" ht="30">
      <c r="A17" s="42" t="s">
        <v>185</v>
      </c>
      <c r="B17" s="43">
        <v>300</v>
      </c>
      <c r="C17" s="43">
        <v>600</v>
      </c>
      <c r="D17" s="21">
        <v>1</v>
      </c>
      <c r="E17" s="43">
        <f>B17*D17</f>
        <v>300</v>
      </c>
      <c r="F17" s="48">
        <f>C17*D17</f>
        <v>600</v>
      </c>
      <c r="G17" s="58"/>
      <c r="H17" s="43"/>
      <c r="I17" s="48"/>
    </row>
    <row r="18" spans="1:10" ht="15">
      <c r="A18" s="69"/>
      <c r="B18" s="69"/>
      <c r="C18" s="69"/>
      <c r="D18" s="69"/>
      <c r="E18" s="69"/>
      <c r="F18" s="69"/>
      <c r="G18" s="69"/>
      <c r="H18" s="69"/>
      <c r="I18" s="71"/>
      <c r="J18" s="69"/>
    </row>
    <row r="19" spans="1:2" ht="15">
      <c r="A19" s="128" t="s">
        <v>155</v>
      </c>
      <c r="B19" s="128"/>
    </row>
    <row r="20" spans="5:9" ht="30">
      <c r="E20" s="21" t="s">
        <v>156</v>
      </c>
      <c r="F20" s="21" t="s">
        <v>142</v>
      </c>
      <c r="G20" s="22" t="s">
        <v>157</v>
      </c>
      <c r="H20" s="45" t="s">
        <v>160</v>
      </c>
      <c r="I20" s="22" t="s">
        <v>161</v>
      </c>
    </row>
    <row r="21" spans="1:9" s="15" customFormat="1" ht="32.25" customHeight="1">
      <c r="A21" s="134" t="s">
        <v>158</v>
      </c>
      <c r="B21" s="134"/>
      <c r="C21" s="134"/>
      <c r="D21" s="134"/>
      <c r="E21" s="46">
        <f>F21/(1+((19.6/100)))</f>
        <v>522.5752508361204</v>
      </c>
      <c r="F21" s="46">
        <v>625</v>
      </c>
      <c r="G21" s="21">
        <v>4</v>
      </c>
      <c r="H21" s="46">
        <f>F21*G21</f>
        <v>2500</v>
      </c>
      <c r="I21" s="21">
        <v>4</v>
      </c>
    </row>
    <row r="22" spans="1:4" ht="15">
      <c r="A22" s="119" t="s">
        <v>159</v>
      </c>
      <c r="B22" s="119"/>
      <c r="C22" s="119"/>
      <c r="D22" s="119"/>
    </row>
    <row r="23" spans="7:9" ht="17.25">
      <c r="G23" t="s">
        <v>153</v>
      </c>
      <c r="I23" s="47">
        <f>I21*H21</f>
        <v>10000</v>
      </c>
    </row>
    <row r="24" spans="1:10" ht="15">
      <c r="A24" s="69"/>
      <c r="B24" s="69"/>
      <c r="C24" s="69"/>
      <c r="D24" s="69"/>
      <c r="E24" s="69"/>
      <c r="F24" s="69"/>
      <c r="G24" s="69"/>
      <c r="H24" s="69"/>
      <c r="I24" s="71"/>
      <c r="J24" s="69"/>
    </row>
    <row r="25" spans="1:9" ht="15">
      <c r="A25" s="118" t="s">
        <v>172</v>
      </c>
      <c r="B25" s="118"/>
      <c r="C25" s="118"/>
      <c r="D25" s="128" t="s">
        <v>176</v>
      </c>
      <c r="E25" s="128"/>
      <c r="F25" s="133">
        <v>120</v>
      </c>
      <c r="G25" s="130" t="s">
        <v>177</v>
      </c>
      <c r="H25" s="132">
        <v>300</v>
      </c>
      <c r="I25" s="125" t="s">
        <v>178</v>
      </c>
    </row>
    <row r="26" spans="1:9" ht="15">
      <c r="A26" s="15" t="s">
        <v>173</v>
      </c>
      <c r="B26" s="53">
        <f>H6/300</f>
        <v>138.41392363069545</v>
      </c>
      <c r="D26" s="128"/>
      <c r="E26" s="128"/>
      <c r="F26" s="133"/>
      <c r="G26" s="130"/>
      <c r="H26" s="132"/>
      <c r="I26" s="125"/>
    </row>
    <row r="27" spans="1:6" ht="15">
      <c r="A27" s="15" t="s">
        <v>174</v>
      </c>
      <c r="B27" s="53">
        <f>H8/300</f>
        <v>136.33168763069546</v>
      </c>
      <c r="F27" s="18">
        <f>H25*F25</f>
        <v>36000</v>
      </c>
    </row>
    <row r="28" spans="1:2" ht="15">
      <c r="A28" t="s">
        <v>166</v>
      </c>
      <c r="B28" s="55">
        <f>H10/300</f>
        <v>107.58037307817746</v>
      </c>
    </row>
    <row r="34" ht="15">
      <c r="E34" t="s">
        <v>154</v>
      </c>
    </row>
  </sheetData>
  <sheetProtection/>
  <mergeCells count="12">
    <mergeCell ref="A19:B19"/>
    <mergeCell ref="A21:D21"/>
    <mergeCell ref="A22:D22"/>
    <mergeCell ref="A6:B6"/>
    <mergeCell ref="A8:B8"/>
    <mergeCell ref="A10:B10"/>
    <mergeCell ref="H25:H26"/>
    <mergeCell ref="I25:I26"/>
    <mergeCell ref="A25:C25"/>
    <mergeCell ref="D25:E26"/>
    <mergeCell ref="F25:F26"/>
    <mergeCell ref="G25:G26"/>
  </mergeCells>
  <printOptions/>
  <pageMargins left="0.787401575" right="0.787401575" top="0.984251969" bottom="0.984251969" header="0.4921259845" footer="0.4921259845"/>
  <pageSetup horizontalDpi="600" verticalDpi="600" orientation="portrait" paperSize="9" r:id="rId1"/>
  <ignoredErrors>
    <ignoredError sqref="E6" formula="1"/>
  </ignoredErrors>
</worksheet>
</file>

<file path=xl/worksheets/sheet7.xml><?xml version="1.0" encoding="utf-8"?>
<worksheet xmlns="http://schemas.openxmlformats.org/spreadsheetml/2006/main" xmlns:r="http://schemas.openxmlformats.org/officeDocument/2006/relationships">
  <dimension ref="A1:H49"/>
  <sheetViews>
    <sheetView zoomScalePageLayoutView="0" workbookViewId="0" topLeftCell="A22">
      <selection activeCell="C35" sqref="C35"/>
    </sheetView>
  </sheetViews>
  <sheetFormatPr defaultColWidth="11.421875" defaultRowHeight="15"/>
  <cols>
    <col min="1" max="1" width="50.7109375" style="0" customWidth="1"/>
    <col min="2" max="2" width="30.140625" style="0" bestFit="1" customWidth="1"/>
    <col min="3" max="3" width="14.57421875" style="24" customWidth="1"/>
    <col min="4" max="4" width="11.421875" style="7" customWidth="1"/>
    <col min="5" max="5" width="30.7109375" style="0" customWidth="1"/>
  </cols>
  <sheetData>
    <row r="1" spans="1:5" ht="22.5">
      <c r="A1" s="148" t="s">
        <v>184</v>
      </c>
      <c r="B1" s="148"/>
      <c r="C1" s="148"/>
      <c r="D1" s="72"/>
      <c r="E1" s="72"/>
    </row>
    <row r="2" ht="15"/>
    <row r="3" spans="1:4" s="1" customFormat="1" ht="15.75">
      <c r="A3" s="135"/>
      <c r="B3" s="136"/>
      <c r="C3" s="137"/>
      <c r="D3" s="6"/>
    </row>
    <row r="4" spans="1:5" s="1" customFormat="1" ht="18.75">
      <c r="A4" s="140" t="s">
        <v>8</v>
      </c>
      <c r="B4" s="140"/>
      <c r="C4" s="140"/>
      <c r="D4" s="6"/>
      <c r="E4" s="1" t="s">
        <v>43</v>
      </c>
    </row>
    <row r="5" spans="1:4" s="1" customFormat="1" ht="15.75">
      <c r="A5" s="8"/>
      <c r="B5" s="8"/>
      <c r="C5" s="32"/>
      <c r="D5" s="9"/>
    </row>
    <row r="6" spans="1:5" s="1" customFormat="1" ht="15.75">
      <c r="A6" s="149" t="s">
        <v>0</v>
      </c>
      <c r="B6" s="150"/>
      <c r="C6" s="33"/>
      <c r="D6" s="6"/>
      <c r="E6" s="1" t="s">
        <v>24</v>
      </c>
    </row>
    <row r="7" spans="1:5" s="1" customFormat="1" ht="15.75">
      <c r="A7" s="151" t="s">
        <v>28</v>
      </c>
      <c r="B7" s="151"/>
      <c r="C7" s="26">
        <v>0</v>
      </c>
      <c r="D7" s="6"/>
      <c r="E7" s="1">
        <v>707</v>
      </c>
    </row>
    <row r="8" spans="1:5" s="1" customFormat="1" ht="15.75">
      <c r="A8" s="151" t="s">
        <v>49</v>
      </c>
      <c r="B8" s="151"/>
      <c r="C8" s="26">
        <v>0</v>
      </c>
      <c r="D8" s="6"/>
      <c r="E8" s="1">
        <v>708</v>
      </c>
    </row>
    <row r="9" spans="1:5" s="1" customFormat="1" ht="15.75">
      <c r="A9" s="151" t="s">
        <v>29</v>
      </c>
      <c r="B9" s="151"/>
      <c r="C9" s="26">
        <v>0</v>
      </c>
      <c r="D9" s="6"/>
      <c r="E9" s="1">
        <v>709</v>
      </c>
    </row>
    <row r="10" spans="1:5" s="1" customFormat="1" ht="15.75">
      <c r="A10" s="149" t="s">
        <v>1</v>
      </c>
      <c r="B10" s="150"/>
      <c r="C10" s="33"/>
      <c r="D10" s="6"/>
      <c r="E10" s="1" t="s">
        <v>25</v>
      </c>
    </row>
    <row r="11" spans="1:4" s="1" customFormat="1" ht="15.75">
      <c r="A11" s="141" t="s">
        <v>30</v>
      </c>
      <c r="B11" s="142"/>
      <c r="C11" s="26">
        <f>'Coût direct de production'!F27</f>
        <v>36000</v>
      </c>
      <c r="D11" s="6"/>
    </row>
    <row r="12" spans="1:4" s="1" customFormat="1" ht="15.75">
      <c r="A12" s="141" t="s">
        <v>31</v>
      </c>
      <c r="B12" s="142"/>
      <c r="C12" s="26">
        <v>0</v>
      </c>
      <c r="D12" s="6"/>
    </row>
    <row r="13" spans="1:4" s="1" customFormat="1" ht="15.75">
      <c r="A13" s="141" t="s">
        <v>32</v>
      </c>
      <c r="B13" s="142"/>
      <c r="C13" s="26">
        <v>0</v>
      </c>
      <c r="D13" s="6"/>
    </row>
    <row r="14" spans="1:4" s="1" customFormat="1" ht="15.75">
      <c r="A14" s="141" t="s">
        <v>33</v>
      </c>
      <c r="B14" s="142"/>
      <c r="C14" s="26">
        <v>0</v>
      </c>
      <c r="D14" s="6"/>
    </row>
    <row r="15" spans="1:4" s="1" customFormat="1" ht="15.75">
      <c r="A15" s="138" t="s">
        <v>34</v>
      </c>
      <c r="B15" s="139"/>
      <c r="C15" s="26">
        <f>'Coût direct de production'!I23</f>
        <v>10000</v>
      </c>
      <c r="D15" s="6"/>
    </row>
    <row r="16" spans="1:4" s="1" customFormat="1" ht="15.75">
      <c r="A16" s="138" t="s">
        <v>35</v>
      </c>
      <c r="B16" s="139"/>
      <c r="C16" s="26">
        <f>'Coût direct de production'!I14+'Coût direct de production'!I16</f>
        <v>3250</v>
      </c>
      <c r="D16" s="6"/>
    </row>
    <row r="17" spans="1:5" s="1" customFormat="1" ht="15.75">
      <c r="A17" s="5" t="s">
        <v>2</v>
      </c>
      <c r="B17" s="4"/>
      <c r="C17" s="26">
        <v>0</v>
      </c>
      <c r="D17" s="6"/>
      <c r="E17" s="1">
        <v>71</v>
      </c>
    </row>
    <row r="18" spans="1:5" s="1" customFormat="1" ht="15.75">
      <c r="A18" s="5" t="s">
        <v>3</v>
      </c>
      <c r="B18" s="4"/>
      <c r="C18" s="26">
        <v>0</v>
      </c>
      <c r="D18" s="6"/>
      <c r="E18" s="1">
        <v>72</v>
      </c>
    </row>
    <row r="19" spans="1:5" s="1" customFormat="1" ht="15.75">
      <c r="A19" s="5" t="s">
        <v>4</v>
      </c>
      <c r="B19" s="4"/>
      <c r="C19" s="26">
        <v>0</v>
      </c>
      <c r="D19" s="6"/>
      <c r="E19" s="1">
        <v>74</v>
      </c>
    </row>
    <row r="20" spans="1:5" s="1" customFormat="1" ht="31.5">
      <c r="A20" s="5" t="s">
        <v>5</v>
      </c>
      <c r="B20" s="4"/>
      <c r="C20" s="26">
        <v>0</v>
      </c>
      <c r="D20" s="6"/>
      <c r="E20" s="1" t="s">
        <v>26</v>
      </c>
    </row>
    <row r="21" spans="1:5" s="1" customFormat="1" ht="63">
      <c r="A21" s="5" t="s">
        <v>6</v>
      </c>
      <c r="B21" s="4"/>
      <c r="C21" s="26">
        <v>0</v>
      </c>
      <c r="D21" s="6"/>
      <c r="E21" s="1" t="s">
        <v>27</v>
      </c>
    </row>
    <row r="22" spans="1:4" s="1" customFormat="1" ht="15.75">
      <c r="A22" s="135"/>
      <c r="B22" s="136"/>
      <c r="C22" s="137"/>
      <c r="D22" s="6"/>
    </row>
    <row r="23" spans="1:4" s="1" customFormat="1" ht="18.75">
      <c r="A23" s="140" t="s">
        <v>7</v>
      </c>
      <c r="B23" s="140"/>
      <c r="C23" s="31">
        <f>SUM(C7:C21)</f>
        <v>49250</v>
      </c>
      <c r="D23" s="6"/>
    </row>
    <row r="24" spans="1:4" s="1" customFormat="1" ht="15.75">
      <c r="A24" s="135"/>
      <c r="B24" s="136"/>
      <c r="C24" s="137"/>
      <c r="D24" s="6"/>
    </row>
    <row r="25" spans="1:5" s="1" customFormat="1" ht="18.75">
      <c r="A25" s="27" t="s">
        <v>9</v>
      </c>
      <c r="B25" s="28"/>
      <c r="C25" s="29"/>
      <c r="D25" s="6"/>
      <c r="E25" s="1" t="s">
        <v>44</v>
      </c>
    </row>
    <row r="26" spans="1:4" s="1" customFormat="1" ht="15.75">
      <c r="A26" s="135"/>
      <c r="B26" s="136"/>
      <c r="C26" s="137"/>
      <c r="D26" s="6"/>
    </row>
    <row r="27" spans="1:5" s="1" customFormat="1" ht="15.75">
      <c r="A27" s="138" t="s">
        <v>10</v>
      </c>
      <c r="B27" s="139"/>
      <c r="C27" s="26">
        <f>'MATIERE D''OEUVRE PROP RETENUE'!E37</f>
        <v>13398.716239999998</v>
      </c>
      <c r="D27" s="6"/>
      <c r="E27" s="1" t="s">
        <v>36</v>
      </c>
    </row>
    <row r="28" spans="1:5" s="1" customFormat="1" ht="15.75">
      <c r="A28" s="138" t="s">
        <v>11</v>
      </c>
      <c r="B28" s="139"/>
      <c r="C28" s="26">
        <v>0</v>
      </c>
      <c r="D28" s="6"/>
      <c r="E28" s="1">
        <v>6037</v>
      </c>
    </row>
    <row r="29" spans="1:5" s="1" customFormat="1" ht="31.5" customHeight="1">
      <c r="A29" s="146" t="s">
        <v>12</v>
      </c>
      <c r="B29" s="147"/>
      <c r="C29" s="52"/>
      <c r="D29" s="6"/>
      <c r="E29" s="1" t="s">
        <v>37</v>
      </c>
    </row>
    <row r="30" spans="1:5" s="1" customFormat="1" ht="15.75">
      <c r="A30" s="144" t="s">
        <v>47</v>
      </c>
      <c r="B30" s="145"/>
      <c r="C30" s="26"/>
      <c r="D30" s="6"/>
      <c r="E30" s="3">
        <v>601</v>
      </c>
    </row>
    <row r="31" spans="1:5" s="1" customFormat="1" ht="15.75">
      <c r="A31" s="141" t="s">
        <v>48</v>
      </c>
      <c r="B31" s="142"/>
      <c r="C31" s="26">
        <f>'coût indirect de production'!D18*4</f>
        <v>147.39504</v>
      </c>
      <c r="D31" s="6"/>
      <c r="E31" s="1">
        <v>602</v>
      </c>
    </row>
    <row r="32" spans="1:5" s="1" customFormat="1" ht="31.5">
      <c r="A32" s="5" t="s">
        <v>13</v>
      </c>
      <c r="B32" s="4"/>
      <c r="C32" s="26"/>
      <c r="D32" s="6"/>
      <c r="E32" s="2" t="s">
        <v>38</v>
      </c>
    </row>
    <row r="33" spans="1:5" s="1" customFormat="1" ht="31.5">
      <c r="A33" s="5" t="s">
        <v>45</v>
      </c>
      <c r="B33" s="4"/>
      <c r="C33" s="26">
        <f>'Coût direct de production'!G10+'Coût direct de production'!E10+'Coût direct de production'!F17</f>
        <v>1220</v>
      </c>
      <c r="D33" s="6"/>
      <c r="E33" s="1" t="s">
        <v>39</v>
      </c>
    </row>
    <row r="34" spans="1:5" s="1" customFormat="1" ht="15.75">
      <c r="A34" s="5" t="s">
        <v>14</v>
      </c>
      <c r="B34" s="59">
        <f>C45</f>
        <v>11139.423520000004</v>
      </c>
      <c r="C34" s="57">
        <v>7426.29</v>
      </c>
      <c r="D34" s="6"/>
      <c r="E34" s="1">
        <v>63</v>
      </c>
    </row>
    <row r="35" spans="1:5" s="1" customFormat="1" ht="15.75">
      <c r="A35" s="5" t="s">
        <v>15</v>
      </c>
      <c r="B35" s="4"/>
      <c r="C35" s="26">
        <v>8400</v>
      </c>
      <c r="D35" s="6"/>
      <c r="E35" s="1" t="s">
        <v>46</v>
      </c>
    </row>
    <row r="36" spans="1:5" s="1" customFormat="1" ht="15.75">
      <c r="A36" s="5" t="s">
        <v>16</v>
      </c>
      <c r="B36" s="4"/>
      <c r="C36" s="26">
        <v>7140</v>
      </c>
      <c r="D36" s="6"/>
      <c r="E36" s="1" t="s">
        <v>40</v>
      </c>
    </row>
    <row r="37" spans="1:4" s="1" customFormat="1" ht="15.75">
      <c r="A37" s="143" t="s">
        <v>17</v>
      </c>
      <c r="B37" s="143"/>
      <c r="C37" s="26"/>
      <c r="D37" s="6"/>
    </row>
    <row r="38" spans="1:5" s="1" customFormat="1" ht="31.5">
      <c r="A38" s="5" t="s">
        <v>18</v>
      </c>
      <c r="B38" s="4"/>
      <c r="C38" s="26">
        <f>'coût indirect de production'!F10</f>
        <v>378.17519999999996</v>
      </c>
      <c r="D38" s="6"/>
      <c r="E38" s="1" t="s">
        <v>41</v>
      </c>
    </row>
    <row r="39" spans="1:8" s="1" customFormat="1" ht="31.5">
      <c r="A39" s="5" t="s">
        <v>19</v>
      </c>
      <c r="B39" s="4"/>
      <c r="C39" s="26">
        <v>0</v>
      </c>
      <c r="D39" s="6"/>
      <c r="E39" s="1">
        <v>6816</v>
      </c>
      <c r="H39" s="56"/>
    </row>
    <row r="40" spans="1:5" s="1" customFormat="1" ht="31.5">
      <c r="A40" s="5" t="s">
        <v>20</v>
      </c>
      <c r="B40" s="4"/>
      <c r="C40" s="26">
        <v>0</v>
      </c>
      <c r="D40" s="6"/>
      <c r="E40" s="1">
        <v>6817</v>
      </c>
    </row>
    <row r="41" spans="1:5" s="1" customFormat="1" ht="15.75">
      <c r="A41" s="5" t="s">
        <v>21</v>
      </c>
      <c r="B41" s="4"/>
      <c r="C41" s="26">
        <v>0</v>
      </c>
      <c r="D41" s="6"/>
      <c r="E41" s="1">
        <v>6815</v>
      </c>
    </row>
    <row r="42" spans="1:5" s="1" customFormat="1" ht="15.75">
      <c r="A42" s="4"/>
      <c r="B42" s="4"/>
      <c r="C42" s="51"/>
      <c r="D42" s="6"/>
      <c r="E42" s="1" t="s">
        <v>42</v>
      </c>
    </row>
    <row r="43" spans="1:4" s="1" customFormat="1" ht="18.75">
      <c r="A43" s="140" t="s">
        <v>22</v>
      </c>
      <c r="B43" s="140"/>
      <c r="C43" s="31">
        <f>SUM(C27:C42)</f>
        <v>38110.576479999996</v>
      </c>
      <c r="D43" s="6"/>
    </row>
    <row r="44" spans="1:4" s="1" customFormat="1" ht="15.75">
      <c r="A44" s="135"/>
      <c r="B44" s="136"/>
      <c r="C44" s="137"/>
      <c r="D44" s="6"/>
    </row>
    <row r="45" spans="1:4" s="1" customFormat="1" ht="18.75">
      <c r="A45" s="140" t="s">
        <v>23</v>
      </c>
      <c r="B45" s="140"/>
      <c r="C45" s="30">
        <f>C23-C43</f>
        <v>11139.423520000004</v>
      </c>
      <c r="D45" s="6"/>
    </row>
    <row r="46" spans="1:4" s="1" customFormat="1" ht="15.75">
      <c r="A46" s="135"/>
      <c r="B46" s="136"/>
      <c r="C46" s="137"/>
      <c r="D46" s="6"/>
    </row>
    <row r="47" spans="1:4" s="1" customFormat="1" ht="15.75">
      <c r="A47" s="1" t="s">
        <v>50</v>
      </c>
      <c r="C47" s="25"/>
      <c r="D47" s="6"/>
    </row>
    <row r="48" spans="1:4" s="1" customFormat="1" ht="15.75">
      <c r="A48" s="1" t="s">
        <v>182</v>
      </c>
      <c r="B48" s="56">
        <f>C45*40/100</f>
        <v>4455.769408000002</v>
      </c>
      <c r="C48" s="25"/>
      <c r="D48" s="6"/>
    </row>
    <row r="49" spans="3:4" s="1" customFormat="1" ht="15.75">
      <c r="C49" s="25"/>
      <c r="D49" s="6"/>
    </row>
  </sheetData>
  <sheetProtection/>
  <mergeCells count="28">
    <mergeCell ref="A11:B11"/>
    <mergeCell ref="A10:B10"/>
    <mergeCell ref="A31:B31"/>
    <mergeCell ref="A29:B29"/>
    <mergeCell ref="A1:C1"/>
    <mergeCell ref="A6:B6"/>
    <mergeCell ref="A28:B28"/>
    <mergeCell ref="A44:C44"/>
    <mergeCell ref="A43:B43"/>
    <mergeCell ref="A7:B7"/>
    <mergeCell ref="A8:B8"/>
    <mergeCell ref="A9:B9"/>
    <mergeCell ref="A13:B13"/>
    <mergeCell ref="A12:B12"/>
    <mergeCell ref="A24:C24"/>
    <mergeCell ref="A22:C22"/>
    <mergeCell ref="A27:B27"/>
    <mergeCell ref="A30:B30"/>
    <mergeCell ref="A3:C3"/>
    <mergeCell ref="A16:B16"/>
    <mergeCell ref="A46:C46"/>
    <mergeCell ref="A26:C26"/>
    <mergeCell ref="A4:C4"/>
    <mergeCell ref="A23:B23"/>
    <mergeCell ref="A15:B15"/>
    <mergeCell ref="A14:B14"/>
    <mergeCell ref="A45:B45"/>
    <mergeCell ref="A37:B37"/>
  </mergeCells>
  <printOptions/>
  <pageMargins left="0.2" right="0.19" top="0.75" bottom="0.75" header="0.3" footer="0.3"/>
  <pageSetup horizontalDpi="600" verticalDpi="600" orientation="landscape" paperSize="9" scale="95" r:id="rId3"/>
  <rowBreaks count="1" manualBreakCount="1">
    <brk id="24" max="255" man="1"/>
  </rowBreaks>
  <legacyDrawing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Frédéric</dc:creator>
  <cp:keywords/>
  <dc:description/>
  <cp:lastModifiedBy>Windows User</cp:lastModifiedBy>
  <cp:lastPrinted>2012-12-27T16:06:10Z</cp:lastPrinted>
  <dcterms:created xsi:type="dcterms:W3CDTF">2012-12-15T09:05:10Z</dcterms:created>
  <dcterms:modified xsi:type="dcterms:W3CDTF">2013-01-12T11:42:40Z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